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9075" tabRatio="1000" firstSheet="5" activeTab="19"/>
  </bookViews>
  <sheets>
    <sheet name="ปกหลัก" sheetId="22" state="hidden" r:id="rId1"/>
    <sheet name="สารบัญ หลัก" sheetId="23" state="hidden" r:id="rId2"/>
    <sheet name="คำชี้แจง" sheetId="15" state="hidden" r:id="rId3"/>
    <sheet name="ปกหน้า" sheetId="51" state="hidden" r:id="rId4"/>
    <sheet name="สรุปโครงการ ตามยุทธศาสต์ ใหม่" sheetId="56" state="hidden" r:id="rId5"/>
    <sheet name="ปก" sheetId="1" r:id="rId6"/>
    <sheet name="คำนำ" sheetId="4" state="hidden" r:id="rId7"/>
    <sheet name="สารบัญ" sheetId="5" r:id="rId8"/>
    <sheet name="ตอนที่ 1" sheetId="16" state="hidden" r:id="rId9"/>
    <sheet name="ตอนที่ 2.1-2.3" sheetId="18" state="hidden" r:id="rId10"/>
    <sheet name="ตอนที่ 2.5 " sheetId="57" r:id="rId11"/>
    <sheet name="ตอนที่ 2.4" sheetId="20" r:id="rId12"/>
    <sheet name="ตอนที่ 2.5" sheetId="46" state="hidden" r:id="rId13"/>
    <sheet name="ตอนที่ 2.6" sheetId="17" r:id="rId14"/>
    <sheet name="ตอนที่ 2.7" sheetId="24" r:id="rId15"/>
    <sheet name="ตอนที่ 3.1" sheetId="60" r:id="rId16"/>
    <sheet name="ตอนที่ 3.2" sheetId="25" r:id="rId17"/>
    <sheet name="ตอนที่ 3.3" sheetId="26" r:id="rId18"/>
    <sheet name="ตอนที่ 3.4" sheetId="27" r:id="rId19"/>
    <sheet name="ตอนที่ 3.5" sheetId="28" r:id="rId20"/>
    <sheet name="สรุปรายรับ -รายจ่าย วิลัย" sheetId="48" r:id="rId21"/>
    <sheet name="อุดหนุน" sheetId="50" r:id="rId22"/>
    <sheet name="ค่าจ้างครู จนท." sheetId="49" r:id="rId23"/>
    <sheet name="แผนองค์การ" sheetId="55" state="hidden" r:id="rId24"/>
    <sheet name="ครุภัณฑ์" sheetId="54" r:id="rId25"/>
    <sheet name="คำนวณเงินอุหนุน " sheetId="47" state="hidden" r:id="rId26"/>
    <sheet name="ปกหลัง" sheetId="52" r:id="rId27"/>
    <sheet name="ภาคผนวก " sheetId="58" r:id="rId28"/>
    <sheet name="วัสดุฝึก" sheetId="59" r:id="rId29"/>
  </sheets>
  <definedNames>
    <definedName name="_xlnm.Print_Area" localSheetId="8">'ตอนที่ 1'!$A$1:$J$146</definedName>
    <definedName name="_xlnm.Print_Area" localSheetId="9">'ตอนที่ 2.1-2.3'!$A$1:$J$203</definedName>
    <definedName name="_xlnm.Print_Area" localSheetId="11">'ตอนที่ 2.4'!$A$1:$J$50</definedName>
    <definedName name="_xlnm.Print_Area" localSheetId="10">'ตอนที่ 2.5 '!$A$1:$J$30</definedName>
    <definedName name="_xlnm.Print_Area" localSheetId="13">'ตอนที่ 2.6'!$A$1:$M$133</definedName>
    <definedName name="_xlnm.Print_Area" localSheetId="14">'ตอนที่ 2.7'!$A$1:$L$85</definedName>
    <definedName name="_xlnm.Print_Area" localSheetId="15">'ตอนที่ 3.1'!$A$1:$AB$22</definedName>
    <definedName name="_xlnm.Print_Area" localSheetId="16">'ตอนที่ 3.2'!$A$1:$I$63</definedName>
    <definedName name="_xlnm.Print_Area" localSheetId="17">'ตอนที่ 3.3'!$A$1:$O$251</definedName>
    <definedName name="_xlnm.Print_Area" localSheetId="19">'ตอนที่ 3.5'!$A$1:$U$240</definedName>
    <definedName name="_xlnm.Print_Area" localSheetId="5">ปก!$A$1:$I$21</definedName>
    <definedName name="_xlnm.Print_Area" localSheetId="26">ปกหลัง!$A$1:$I$30</definedName>
    <definedName name="_xlnm.Print_Area" localSheetId="4">'สรุปโครงการ ตามยุทธศาสต์ ใหม่'!$A$1:$E$191</definedName>
    <definedName name="_xlnm.Print_Titles" localSheetId="17">'ตอนที่ 3.3'!$6:$8</definedName>
    <definedName name="_xlnm.Print_Titles" localSheetId="19">'ตอนที่ 3.5'!$5:$6</definedName>
    <definedName name="_xlnm.Print_Titles" localSheetId="23">แผนองค์การ!$3:$3</definedName>
    <definedName name="_xlnm.Print_Titles" localSheetId="4">'สรุปโครงการ ตามยุทธศาสต์ ใหม่'!$5:$5</definedName>
  </definedNames>
  <calcPr calcId="144525"/>
</workbook>
</file>

<file path=xl/calcChain.xml><?xml version="1.0" encoding="utf-8"?>
<calcChain xmlns="http://schemas.openxmlformats.org/spreadsheetml/2006/main">
  <c r="K63" i="26" l="1"/>
  <c r="I60" i="26"/>
  <c r="J58" i="26"/>
  <c r="J59" i="26"/>
  <c r="J57" i="26"/>
  <c r="J56" i="26"/>
  <c r="N53" i="26"/>
  <c r="I52" i="26"/>
  <c r="N36" i="26"/>
  <c r="U66" i="28"/>
  <c r="L54" i="28"/>
  <c r="U54" i="28" l="1"/>
  <c r="U53" i="28"/>
  <c r="U49" i="28" s="1"/>
  <c r="U36" i="28"/>
  <c r="U35" i="28"/>
  <c r="U34" i="28"/>
  <c r="U32" i="28"/>
  <c r="U30" i="28"/>
  <c r="U29" i="28"/>
  <c r="U28" i="28"/>
  <c r="U27" i="28"/>
  <c r="D67" i="24" l="1"/>
  <c r="E37" i="49" l="1"/>
  <c r="G21" i="49"/>
  <c r="H21" i="49" s="1"/>
  <c r="G20" i="49"/>
  <c r="H20" i="49" s="1"/>
  <c r="G19" i="49"/>
  <c r="H19" i="49" s="1"/>
  <c r="G18" i="49"/>
  <c r="H18" i="49" s="1"/>
  <c r="E22" i="49"/>
  <c r="N26" i="48"/>
  <c r="K34" i="17" l="1"/>
  <c r="K32" i="17"/>
  <c r="K31" i="17"/>
  <c r="I36" i="17"/>
  <c r="F36" i="17"/>
  <c r="X15" i="60" l="1"/>
  <c r="W15" i="60"/>
  <c r="V15" i="60"/>
  <c r="U15" i="60"/>
  <c r="S15" i="60"/>
  <c r="R15" i="60"/>
  <c r="P15" i="60"/>
  <c r="O15" i="60"/>
  <c r="J15" i="60"/>
  <c r="I15" i="60"/>
  <c r="D50" i="48"/>
  <c r="E48" i="48"/>
  <c r="E45" i="48"/>
  <c r="E44" i="48"/>
  <c r="E42" i="48"/>
  <c r="C50" i="48"/>
  <c r="E47" i="48"/>
  <c r="E46" i="48"/>
  <c r="D29" i="48"/>
  <c r="D19" i="48"/>
  <c r="D11" i="48"/>
  <c r="U104" i="28"/>
  <c r="U159" i="28"/>
  <c r="U191" i="28"/>
  <c r="U216" i="28"/>
  <c r="U231" i="28"/>
  <c r="U33" i="28"/>
  <c r="B250" i="26"/>
  <c r="E41" i="48" l="1"/>
  <c r="F45" i="25"/>
  <c r="F40" i="25"/>
  <c r="M251" i="26"/>
  <c r="O62" i="26"/>
  <c r="N227" i="26"/>
  <c r="N213" i="26"/>
  <c r="N188" i="26"/>
  <c r="N156" i="26"/>
  <c r="N101" i="26"/>
  <c r="O101" i="26" l="1"/>
  <c r="F27" i="25"/>
  <c r="F9" i="25"/>
  <c r="D55" i="25" l="1"/>
  <c r="B41" i="59"/>
  <c r="B39" i="59"/>
  <c r="B42" i="59" s="1"/>
  <c r="D33" i="59"/>
  <c r="U69" i="28" l="1"/>
  <c r="U71" i="28"/>
  <c r="U72" i="28"/>
  <c r="U55" i="28" l="1"/>
  <c r="D9" i="59"/>
  <c r="D7" i="59"/>
  <c r="D8" i="59"/>
  <c r="D10" i="59"/>
  <c r="D11" i="59"/>
  <c r="D5" i="59"/>
  <c r="D4" i="59"/>
  <c r="F67" i="24"/>
  <c r="G67" i="24"/>
  <c r="H80" i="24"/>
  <c r="H79" i="24"/>
  <c r="H78" i="24"/>
  <c r="H77" i="24"/>
  <c r="H76" i="24"/>
  <c r="H75" i="24"/>
  <c r="H73" i="24"/>
  <c r="H72" i="24"/>
  <c r="H71" i="24"/>
  <c r="H70" i="24"/>
  <c r="H69" i="24"/>
  <c r="F37" i="24"/>
  <c r="H52" i="24"/>
  <c r="B37" i="24"/>
  <c r="E46" i="24"/>
  <c r="L45" i="24"/>
  <c r="C37" i="24"/>
  <c r="D37" i="24"/>
  <c r="G37" i="24"/>
  <c r="H51" i="24"/>
  <c r="H47" i="24"/>
  <c r="H44" i="24"/>
  <c r="H42" i="24"/>
  <c r="H40" i="24"/>
  <c r="E52" i="24"/>
  <c r="L52" i="24" s="1"/>
  <c r="E50" i="24"/>
  <c r="E45" i="24"/>
  <c r="E43" i="24"/>
  <c r="E41" i="24"/>
  <c r="E39" i="24"/>
  <c r="L39" i="24"/>
  <c r="B9" i="24"/>
  <c r="C9" i="24"/>
  <c r="D9" i="24"/>
  <c r="F9" i="24"/>
  <c r="G9" i="24"/>
  <c r="H22" i="24"/>
  <c r="H18" i="24"/>
  <c r="H16" i="24"/>
  <c r="H14" i="24"/>
  <c r="H12" i="24"/>
  <c r="L22" i="24"/>
  <c r="L18" i="24"/>
  <c r="L16" i="24"/>
  <c r="L14" i="24"/>
  <c r="L12" i="24"/>
  <c r="E24" i="24"/>
  <c r="L24" i="24" s="1"/>
  <c r="I9" i="24"/>
  <c r="J9" i="24"/>
  <c r="E10" i="24"/>
  <c r="H10" i="24"/>
  <c r="K10" i="24"/>
  <c r="E11" i="24"/>
  <c r="L11" i="24" s="1"/>
  <c r="E13" i="24"/>
  <c r="E15" i="24"/>
  <c r="L15" i="24" s="1"/>
  <c r="L17" i="24"/>
  <c r="E19" i="24"/>
  <c r="K19" i="24"/>
  <c r="E20" i="24"/>
  <c r="K20" i="24"/>
  <c r="E21" i="24"/>
  <c r="L21" i="24"/>
  <c r="E23" i="24"/>
  <c r="L23" i="24"/>
  <c r="K25" i="24"/>
  <c r="H9" i="24" l="1"/>
  <c r="L20" i="24"/>
  <c r="H37" i="24"/>
  <c r="E37" i="24"/>
  <c r="H67" i="24"/>
  <c r="L10" i="24"/>
  <c r="E9" i="24"/>
  <c r="L19" i="24"/>
  <c r="K9" i="24"/>
  <c r="H25" i="24"/>
  <c r="L13" i="24"/>
  <c r="L9" i="24" s="1"/>
  <c r="E25" i="24"/>
  <c r="G68" i="24" l="1"/>
  <c r="E67" i="24"/>
  <c r="D46" i="59" l="1"/>
  <c r="D39" i="59"/>
  <c r="D41" i="59"/>
  <c r="D38" i="59"/>
  <c r="D42" i="59" s="1"/>
  <c r="D29" i="59"/>
  <c r="D30" i="59"/>
  <c r="D31" i="59"/>
  <c r="D32" i="59"/>
  <c r="D28" i="59"/>
  <c r="D18" i="59"/>
  <c r="D19" i="59"/>
  <c r="D20" i="59"/>
  <c r="D22" i="59"/>
  <c r="D23" i="59"/>
  <c r="D17" i="59"/>
  <c r="L51" i="24"/>
  <c r="L53" i="24"/>
  <c r="L50" i="24"/>
  <c r="L46" i="24"/>
  <c r="L43" i="24"/>
  <c r="L42" i="24"/>
  <c r="L44" i="24"/>
  <c r="L47" i="24"/>
  <c r="L40" i="24"/>
  <c r="K38" i="24"/>
  <c r="H38" i="24"/>
  <c r="E38" i="24"/>
  <c r="L38" i="24" l="1"/>
  <c r="L49" i="24"/>
  <c r="L41" i="24"/>
  <c r="L37" i="24" s="1"/>
  <c r="L48" i="24"/>
  <c r="M37" i="48"/>
  <c r="N29" i="48" s="1"/>
  <c r="U45" i="28"/>
  <c r="I53" i="17" l="1"/>
  <c r="F53" i="17"/>
  <c r="L48" i="17"/>
  <c r="L53" i="17" s="1"/>
  <c r="G15" i="49" l="1"/>
  <c r="H15" i="49" s="1"/>
  <c r="G16" i="49"/>
  <c r="H16" i="49" s="1"/>
  <c r="G17" i="49"/>
  <c r="H17" i="49" s="1"/>
  <c r="G13" i="49" l="1"/>
  <c r="H13" i="49" s="1"/>
  <c r="G14" i="49"/>
  <c r="H14" i="49" s="1"/>
  <c r="N72" i="26" l="1"/>
  <c r="F18" i="25"/>
  <c r="F6" i="25"/>
  <c r="H5" i="25" s="1"/>
  <c r="H17" i="25" l="1"/>
  <c r="D58" i="25" s="1"/>
  <c r="O9" i="26"/>
  <c r="N27" i="26"/>
  <c r="N31" i="26"/>
  <c r="N34" i="26"/>
  <c r="N35" i="26"/>
  <c r="N48" i="26"/>
  <c r="O44" i="26" s="1"/>
  <c r="D25" i="48"/>
  <c r="D8" i="48"/>
  <c r="O33" i="26" l="1"/>
  <c r="O26" i="26"/>
  <c r="M30" i="48"/>
  <c r="N12" i="48"/>
  <c r="U68" i="28"/>
  <c r="G14" i="60"/>
  <c r="G13" i="60"/>
  <c r="AA21" i="60"/>
  <c r="G21" i="60"/>
  <c r="G20" i="60"/>
  <c r="G19" i="60"/>
  <c r="AA18" i="60"/>
  <c r="G18" i="60"/>
  <c r="AA17" i="60"/>
  <c r="G17" i="60"/>
  <c r="I16" i="60"/>
  <c r="H16" i="60"/>
  <c r="F16" i="60"/>
  <c r="E16" i="60"/>
  <c r="AA15" i="60"/>
  <c r="G15" i="60"/>
  <c r="AA14" i="60"/>
  <c r="AA13" i="60"/>
  <c r="AA12" i="60"/>
  <c r="G12" i="60"/>
  <c r="AB12" i="60" s="1"/>
  <c r="AA11" i="60"/>
  <c r="G11" i="60"/>
  <c r="T10" i="60"/>
  <c r="T9" i="60" s="1"/>
  <c r="N10" i="60"/>
  <c r="M10" i="60"/>
  <c r="M9" i="60" s="1"/>
  <c r="L10" i="60"/>
  <c r="L9" i="60" s="1"/>
  <c r="K10" i="60"/>
  <c r="K9" i="60" s="1"/>
  <c r="F10" i="60"/>
  <c r="C10" i="60"/>
  <c r="C9" i="60" s="1"/>
  <c r="G9" i="60" s="1"/>
  <c r="H10" i="60"/>
  <c r="D24" i="59"/>
  <c r="B24" i="59"/>
  <c r="D34" i="59"/>
  <c r="B34" i="59"/>
  <c r="D50" i="59"/>
  <c r="B50" i="59"/>
  <c r="D9" i="58"/>
  <c r="E9" i="58"/>
  <c r="D3" i="47"/>
  <c r="D4" i="47"/>
  <c r="D5" i="47"/>
  <c r="D7" i="47"/>
  <c r="D9" i="47" s="1"/>
  <c r="D11" i="47" s="1"/>
  <c r="D8" i="47"/>
  <c r="D10" i="47"/>
  <c r="I10" i="54"/>
  <c r="D39" i="55"/>
  <c r="D53" i="55"/>
  <c r="G6" i="49"/>
  <c r="H6" i="49"/>
  <c r="G7" i="49"/>
  <c r="G8" i="49"/>
  <c r="H8" i="49" s="1"/>
  <c r="G9" i="49"/>
  <c r="H9" i="49" s="1"/>
  <c r="G10" i="49"/>
  <c r="H10" i="49" s="1"/>
  <c r="G11" i="49"/>
  <c r="H11" i="49" s="1"/>
  <c r="G12" i="49"/>
  <c r="H12" i="49" s="1"/>
  <c r="F22" i="49"/>
  <c r="G26" i="49"/>
  <c r="H26" i="49" s="1"/>
  <c r="H27" i="49"/>
  <c r="H28" i="49"/>
  <c r="G29" i="49"/>
  <c r="H29" i="49" s="1"/>
  <c r="G30" i="49"/>
  <c r="H30" i="49" s="1"/>
  <c r="G31" i="49"/>
  <c r="H31" i="49" s="1"/>
  <c r="G32" i="49"/>
  <c r="H32" i="49" s="1"/>
  <c r="G33" i="49"/>
  <c r="H33" i="49" s="1"/>
  <c r="G34" i="49"/>
  <c r="H34" i="49" s="1"/>
  <c r="G35" i="49"/>
  <c r="H35" i="49" s="1"/>
  <c r="G36" i="49"/>
  <c r="H36" i="49" s="1"/>
  <c r="F37" i="49"/>
  <c r="G41" i="49"/>
  <c r="H41" i="49" s="1"/>
  <c r="G42" i="49"/>
  <c r="H42" i="49" s="1"/>
  <c r="G43" i="49"/>
  <c r="H43" i="49" s="1"/>
  <c r="G44" i="49"/>
  <c r="H44" i="49" s="1"/>
  <c r="G45" i="49"/>
  <c r="H45" i="49" s="1"/>
  <c r="G46" i="49"/>
  <c r="H46" i="49" s="1"/>
  <c r="G47" i="49"/>
  <c r="H47" i="49" s="1"/>
  <c r="G48" i="49"/>
  <c r="H48" i="49" s="1"/>
  <c r="G49" i="49"/>
  <c r="H49" i="49" s="1"/>
  <c r="E50" i="49"/>
  <c r="F50" i="49"/>
  <c r="D7" i="50"/>
  <c r="D8" i="50"/>
  <c r="D9" i="50"/>
  <c r="G9" i="50"/>
  <c r="D11" i="50"/>
  <c r="G11" i="50"/>
  <c r="G13" i="50" s="1"/>
  <c r="H13" i="50" s="1"/>
  <c r="D12" i="50"/>
  <c r="D14" i="50"/>
  <c r="I7" i="48"/>
  <c r="I8" i="48"/>
  <c r="N14" i="26"/>
  <c r="H12" i="48"/>
  <c r="I12" i="48" s="1"/>
  <c r="I13" i="48"/>
  <c r="M14" i="48"/>
  <c r="N13" i="48" s="1"/>
  <c r="M46" i="48" s="1"/>
  <c r="M47" i="48" s="1"/>
  <c r="I19" i="48"/>
  <c r="I27" i="48"/>
  <c r="C61" i="26"/>
  <c r="M33" i="48"/>
  <c r="I33" i="48"/>
  <c r="M34" i="48"/>
  <c r="M31" i="48"/>
  <c r="M35" i="48"/>
  <c r="M32" i="48"/>
  <c r="J236" i="26"/>
  <c r="H36" i="48"/>
  <c r="H37" i="48" s="1"/>
  <c r="H7" i="28"/>
  <c r="L7" i="28"/>
  <c r="P7" i="28"/>
  <c r="H8" i="28"/>
  <c r="K8" i="28"/>
  <c r="L8" i="28" s="1"/>
  <c r="M8" i="28" s="1"/>
  <c r="H9" i="28"/>
  <c r="K9" i="28"/>
  <c r="H10" i="28"/>
  <c r="K10" i="28"/>
  <c r="H11" i="28"/>
  <c r="K11" i="28"/>
  <c r="H12" i="28"/>
  <c r="K12" i="28"/>
  <c r="H13" i="28"/>
  <c r="K13" i="28"/>
  <c r="H14" i="28"/>
  <c r="K14" i="28"/>
  <c r="C15" i="28"/>
  <c r="H15" i="28" s="1"/>
  <c r="K15" i="28"/>
  <c r="H18" i="28"/>
  <c r="K18" i="28"/>
  <c r="H19" i="28"/>
  <c r="K19" i="28"/>
  <c r="H20" i="28"/>
  <c r="K20" i="28"/>
  <c r="H21" i="28"/>
  <c r="K21" i="28"/>
  <c r="H22" i="28"/>
  <c r="K22" i="28"/>
  <c r="H23" i="28"/>
  <c r="K23" i="28"/>
  <c r="H25" i="28"/>
  <c r="K25" i="28"/>
  <c r="H26" i="28"/>
  <c r="K26" i="28"/>
  <c r="H27" i="28"/>
  <c r="K27" i="28"/>
  <c r="H28" i="28"/>
  <c r="K28" i="28"/>
  <c r="H29" i="28"/>
  <c r="K29" i="28"/>
  <c r="H30" i="28"/>
  <c r="K30" i="28"/>
  <c r="H31" i="28"/>
  <c r="K31" i="28"/>
  <c r="H32" i="28"/>
  <c r="K32" i="28"/>
  <c r="H34" i="28"/>
  <c r="K34" i="28"/>
  <c r="H35" i="28"/>
  <c r="K35" i="28"/>
  <c r="H36" i="28"/>
  <c r="K36" i="28"/>
  <c r="H37" i="28"/>
  <c r="K37" i="28"/>
  <c r="H38" i="28"/>
  <c r="K38" i="28"/>
  <c r="H39" i="28"/>
  <c r="K39" i="28"/>
  <c r="H40" i="28"/>
  <c r="K40" i="28"/>
  <c r="H41" i="28"/>
  <c r="K41" i="28"/>
  <c r="H42" i="28"/>
  <c r="K42" i="28"/>
  <c r="H43" i="28"/>
  <c r="K43" i="28"/>
  <c r="H44" i="28"/>
  <c r="K44" i="28"/>
  <c r="H46" i="28"/>
  <c r="K46" i="28"/>
  <c r="H47" i="28"/>
  <c r="K47" i="28"/>
  <c r="H48" i="28"/>
  <c r="K48" i="28"/>
  <c r="H50" i="28"/>
  <c r="K50" i="28"/>
  <c r="H51" i="28"/>
  <c r="K51" i="28"/>
  <c r="A56" i="28"/>
  <c r="H58" i="28"/>
  <c r="K58" i="28"/>
  <c r="A66" i="28"/>
  <c r="A67" i="28"/>
  <c r="K74" i="28"/>
  <c r="M74" i="28" s="1"/>
  <c r="U76" i="28"/>
  <c r="I9" i="26"/>
  <c r="L9" i="26"/>
  <c r="L10" i="26"/>
  <c r="N10" i="26" s="1"/>
  <c r="L11" i="26"/>
  <c r="N11" i="26" s="1"/>
  <c r="L12" i="26"/>
  <c r="N12" i="26" s="1"/>
  <c r="L13" i="26"/>
  <c r="N13" i="26" s="1"/>
  <c r="I20" i="26"/>
  <c r="L20" i="26"/>
  <c r="I22" i="26"/>
  <c r="L22" i="26"/>
  <c r="I23" i="26"/>
  <c r="L23" i="26"/>
  <c r="I24" i="26"/>
  <c r="L24" i="26"/>
  <c r="I25" i="26"/>
  <c r="L25" i="26"/>
  <c r="I39" i="26"/>
  <c r="L39" i="26"/>
  <c r="I41" i="26"/>
  <c r="I42" i="26"/>
  <c r="I43" i="26"/>
  <c r="I45" i="26"/>
  <c r="L45" i="26"/>
  <c r="L46" i="26"/>
  <c r="I48" i="26"/>
  <c r="L52" i="26"/>
  <c r="L53" i="26"/>
  <c r="I54" i="26"/>
  <c r="L54" i="26"/>
  <c r="I55" i="26"/>
  <c r="I56" i="26"/>
  <c r="I57" i="26"/>
  <c r="I59" i="26"/>
  <c r="E61" i="26"/>
  <c r="H61" i="26"/>
  <c r="K61" i="26"/>
  <c r="M61" i="26"/>
  <c r="E70" i="26"/>
  <c r="G70" i="26"/>
  <c r="H70" i="26"/>
  <c r="J70" i="26"/>
  <c r="M70" i="26"/>
  <c r="L71" i="26"/>
  <c r="N71" i="26" s="1"/>
  <c r="H234" i="26"/>
  <c r="J7" i="17"/>
  <c r="J17" i="17"/>
  <c r="J24" i="17"/>
  <c r="K33" i="17"/>
  <c r="C57" i="56"/>
  <c r="C189" i="56"/>
  <c r="C70" i="26"/>
  <c r="D70" i="26"/>
  <c r="K70" i="26"/>
  <c r="K234" i="26" s="1"/>
  <c r="I70" i="26"/>
  <c r="D61" i="26"/>
  <c r="G61" i="26"/>
  <c r="J61" i="26"/>
  <c r="N11" i="48"/>
  <c r="AB17" i="60" l="1"/>
  <c r="G22" i="49"/>
  <c r="AB15" i="60"/>
  <c r="AB21" i="60"/>
  <c r="F9" i="60"/>
  <c r="I9" i="48"/>
  <c r="D54" i="55"/>
  <c r="D55" i="55" s="1"/>
  <c r="H9" i="60"/>
  <c r="U24" i="28"/>
  <c r="M15" i="28"/>
  <c r="M13" i="28"/>
  <c r="M25" i="28"/>
  <c r="M22" i="28"/>
  <c r="M20" i="28"/>
  <c r="M18" i="28"/>
  <c r="M12" i="28"/>
  <c r="M23" i="28"/>
  <c r="M19" i="28"/>
  <c r="D13" i="50"/>
  <c r="M26" i="28"/>
  <c r="M14" i="28"/>
  <c r="M58" i="28"/>
  <c r="M21" i="28"/>
  <c r="AB18" i="60"/>
  <c r="AB13" i="60"/>
  <c r="AB14" i="60"/>
  <c r="AA10" i="60"/>
  <c r="AA9" i="60" s="1"/>
  <c r="G16" i="60"/>
  <c r="G10" i="60"/>
  <c r="D15" i="50"/>
  <c r="G50" i="49"/>
  <c r="J237" i="26"/>
  <c r="N24" i="26"/>
  <c r="N22" i="26"/>
  <c r="H232" i="26"/>
  <c r="L70" i="26"/>
  <c r="L234" i="26" s="1"/>
  <c r="N45" i="26"/>
  <c r="N25" i="26"/>
  <c r="N23" i="26"/>
  <c r="N20" i="26"/>
  <c r="N9" i="26"/>
  <c r="K232" i="26"/>
  <c r="L61" i="26"/>
  <c r="M234" i="26"/>
  <c r="G234" i="26"/>
  <c r="D57" i="25"/>
  <c r="D59" i="25" s="1"/>
  <c r="D60" i="25" s="1"/>
  <c r="J234" i="26"/>
  <c r="E234" i="26"/>
  <c r="I61" i="26"/>
  <c r="D13" i="59"/>
  <c r="H37" i="49"/>
  <c r="B13" i="59"/>
  <c r="N8" i="28"/>
  <c r="H50" i="49"/>
  <c r="K36" i="17"/>
  <c r="G37" i="49"/>
  <c r="C234" i="26"/>
  <c r="AB11" i="60"/>
  <c r="H7" i="49"/>
  <c r="H22" i="49" s="1"/>
  <c r="D234" i="26"/>
  <c r="O51" i="26" l="1"/>
  <c r="N70" i="26"/>
  <c r="O40" i="26"/>
  <c r="AB10" i="60"/>
  <c r="AB9" i="60" s="1"/>
  <c r="G232" i="26"/>
  <c r="D232" i="26"/>
  <c r="L232" i="26"/>
  <c r="M232" i="26"/>
  <c r="E232" i="26"/>
  <c r="J232" i="26"/>
  <c r="C232" i="26"/>
  <c r="N40" i="48"/>
  <c r="I50" i="49"/>
  <c r="N39" i="48"/>
  <c r="I37" i="49"/>
  <c r="I22" i="49"/>
  <c r="N38" i="48"/>
  <c r="H51" i="49"/>
  <c r="O8" i="28"/>
  <c r="I234" i="26"/>
  <c r="N234" i="26"/>
  <c r="O61" i="26" l="1"/>
  <c r="H52" i="49"/>
  <c r="N232" i="26"/>
  <c r="P8" i="28"/>
  <c r="Q8" i="28" s="1"/>
  <c r="H53" i="49" l="1"/>
  <c r="I232" i="26"/>
  <c r="R8" i="28"/>
  <c r="S8" i="28" l="1"/>
  <c r="T8" i="28" l="1"/>
  <c r="U8" i="28" s="1"/>
</calcChain>
</file>

<file path=xl/comments1.xml><?xml version="1.0" encoding="utf-8"?>
<comments xmlns="http://schemas.openxmlformats.org/spreadsheetml/2006/main">
  <authors>
    <author>PLAN</author>
  </authors>
  <commentList>
    <comment ref="D30" authorId="0">
      <text>
        <r>
          <rPr>
            <b/>
            <sz val="9"/>
            <color indexed="81"/>
            <rFont val="Tahoma"/>
            <family val="2"/>
          </rPr>
          <t xml:space="preserve">พิจารณา 20%จาก โครงการอื่น เป็นวัสดุสำนักงาน </t>
        </r>
      </text>
    </comment>
    <comment ref="D36" authorId="0">
      <text>
        <r>
          <rPr>
            <b/>
            <sz val="9"/>
            <color indexed="81"/>
            <rFont val="Tahoma"/>
            <family val="2"/>
          </rPr>
          <t xml:space="preserve">ค่าไฟฟ้า = 600,000
ค่าน้ำปะปา=364,270
</t>
        </r>
      </text>
    </comment>
  </commentList>
</comments>
</file>

<file path=xl/sharedStrings.xml><?xml version="1.0" encoding="utf-8"?>
<sst xmlns="http://schemas.openxmlformats.org/spreadsheetml/2006/main" count="3179" uniqueCount="1794">
  <si>
    <t>แผนปฏิบัติราชการ</t>
  </si>
  <si>
    <t xml:space="preserve">สำนักงานคณะกรรมการการอาชีวศึกษา   </t>
  </si>
  <si>
    <t>กระทรวงศึกษาธิการ</t>
  </si>
  <si>
    <t>คำนำ</t>
  </si>
  <si>
    <t>สารบัญ</t>
  </si>
  <si>
    <t>เรื่อง/รายการ</t>
  </si>
  <si>
    <t>หน้า</t>
  </si>
  <si>
    <t>ข้อมูลบุคลากรของสถานศึกษา</t>
  </si>
  <si>
    <t>ภาคผนวก</t>
  </si>
  <si>
    <t>คำชี้แจง และแนวปฏิบัติ</t>
  </si>
  <si>
    <t xml:space="preserve">การจัดทำแผนปฏิบัติราชการประจำปี </t>
  </si>
  <si>
    <t>ก.</t>
  </si>
  <si>
    <t>คำชี้แจง</t>
  </si>
  <si>
    <t>ข.</t>
  </si>
  <si>
    <t>องค์ประกอบของเอกสารแผนปฏิบัติราชการประจำปี</t>
  </si>
  <si>
    <t>ปก</t>
  </si>
  <si>
    <t>ส่วนที่ 1</t>
  </si>
  <si>
    <t>บทนำ</t>
  </si>
  <si>
    <t>ส่วนที่ 2</t>
  </si>
  <si>
    <t>ปรัชญา/วิสัยทัศน์/พันธกิจ/อัตลักษณ์/เอกลักษณ์/อื่น ๆ</t>
  </si>
  <si>
    <t>ส่วนที่ 3</t>
  </si>
  <si>
    <t>แผนปฏิบัติราชการและแผนใช้จ่ายเงินงบประมาณ</t>
  </si>
  <si>
    <t>ค.</t>
  </si>
  <si>
    <t>ง.</t>
  </si>
  <si>
    <t>ขั้นตอน/ลำดับ ในการเสนออนุมัติแผนปฏิบัติราชการประจำปี</t>
  </si>
  <si>
    <t>จ.</t>
  </si>
  <si>
    <t>เงื่อนไข ข้อเสนอแนะ และข้อควรระวัง</t>
  </si>
  <si>
    <t>ให้ใช้โปรแกรม MS. Word และหรือMS.Excel</t>
  </si>
  <si>
    <t>ใช้ตัวอักษร TH Sarabun New</t>
  </si>
  <si>
    <t>หากมีปัญหาในการกรอกแบบฟอร์มหรือข้อมูลใด ให้ติดต่อกลุ่มนโยบายและยุทธศาสตร์ สนผ.</t>
  </si>
  <si>
    <t>สำหรับสถานศึกษา สังกัดสำนักงานคณะกรรมการการอาชีวศึกษา (สอศ.)</t>
  </si>
  <si>
    <t>ตามแผนและมีการใช้จ่ายเงินงบประมาณได้ตรงตามแผนและถูกต้องตามระเบียบราชการหรือไม่ด้วย</t>
  </si>
  <si>
    <t>ซึ่งทุกสถานศึกษา ในสังกัดทุกแห่ง ต้องดำเนินการจัดทำแผนปฏิบัติราชการประจำปี    เพื่อเป็นเครื่องมือ</t>
  </si>
  <si>
    <t>สำคัญในการเป็นแนวทางในการปฏิบัติงานให้บรรลุตามวัตถุประสงค์ และเป้าหมาย   ทั้งยังเป็นเครื่องมือ</t>
  </si>
  <si>
    <t>การจัดทำแผนปฏิบัติราชการประจำปี พ.ศ. 2558 ของสถานศึกษา สังกัดสำนักงานคณะกรรมการ</t>
  </si>
  <si>
    <t>ตรวจสอบ และติดตามประเมินผลการดำเนินงาน/ปฏิบัติงาน ของหน่วยงานในสังกัดว่า    ได้ดำเนินงาน</t>
  </si>
  <si>
    <t>ดังนั้น สำนักนโยบายและแผนการอาชีวศึกษา    จึงได้จัดทำคู่มือการจัดทำแผนปฏิบัติราชการ</t>
  </si>
  <si>
    <t>เดียวกัน สามารถตรวจสอบข้อมูลได้รวดเร็ว และถูกต้องตามระเบียบราชการ</t>
  </si>
  <si>
    <t>ประจำปี สำหรับสถานศึกษาสังกัด สอศ. เพื่อให้สถานศึกษาทุกแห่งจัดทำแผนปฏิบัติราชการเป็นมาตรฐาน</t>
  </si>
  <si>
    <t>แผนพัฒนาเศรษฐกิจและสังคม  จุดเน้นสำคัญ เป็นต้น</t>
  </si>
  <si>
    <t xml:space="preserve">การอาชีวศึกษา  เป็นนโยบายเพื่อเพิ่มประสิทธิภาพการบริหารจัดการอาชีวศึกษา  ให้มีคุณภาพมากยิ่งขึ้น </t>
  </si>
  <si>
    <t>ข้อมูลพื้นฐานของสถานศึกษา</t>
  </si>
  <si>
    <t>ประวัติ ความเป็นมา และข้อมูลด้านอาคารสถานที่</t>
  </si>
  <si>
    <t>ข้อมูลนักเรียน นักศึกษา ของสถานศึกษา</t>
  </si>
  <si>
    <t>สรุปงบหน้ารายจ่าย</t>
  </si>
  <si>
    <t>สรุปผลการใช้จ่ายเงิน ปีที่ผ่านมา (ปีงบประมาณ พ.ศ. 2557)</t>
  </si>
  <si>
    <t>ประมาณการรายรับ - รายจ่าย ของสถานศึกษา ในปี 2558</t>
  </si>
  <si>
    <t>ปฏิทินปฏิบัติราชการ/การดำเนินงานตามโครงการ</t>
  </si>
  <si>
    <t>ส่วนที่ 4</t>
  </si>
  <si>
    <t>แผนภูมิโครงสร้างการบริหาร ของสถานศึกษา</t>
  </si>
  <si>
    <t>รายละเอียดโครงการ ทุกโครงการที่ดำเนินงานในปีงบประมาณ พ.ศ. 2558</t>
  </si>
  <si>
    <t>สรุปรายการงบลงทุนที่ต้องจัดซื้อจัดจ้าง ในปีงบประมาณ พ.ศ. 2558</t>
  </si>
  <si>
    <t>แผนปฏิบัติการจัดซื้อจัดจ้างงบลงทุน ด้วยเงินงบประมาณประจำปี</t>
  </si>
  <si>
    <t>อื่น ๆ เช่น แผนงานพิเศษ งานพิเศษ มาตรการพิเศษ กิจกรรมพิเศษ คำสั่ง เป็นต้น</t>
  </si>
  <si>
    <t>เอกสาร/ข้อมูล และแหล่ง ในการสนับสนุนการทำแผนปฏิบัติราชการประจำปี</t>
  </si>
  <si>
    <r>
      <t xml:space="preserve">ประมาณการเงินรายได้ (บกศ.) ประจำปี   แหล่ง </t>
    </r>
    <r>
      <rPr>
        <b/>
        <sz val="16"/>
        <rFont val="TH Sarabun New"/>
        <family val="2"/>
      </rPr>
      <t>งานการเงิน และงานบัญชี</t>
    </r>
  </si>
  <si>
    <r>
      <t xml:space="preserve">ประมาณการเงินงบประมาณจัดสรรประจำปี แหล่งข้อมูล </t>
    </r>
    <r>
      <rPr>
        <b/>
        <sz val="16"/>
        <rFont val="TH Sarabun New"/>
        <family val="2"/>
      </rPr>
      <t>สนผ. สอศ. งานวางแผนฯ</t>
    </r>
  </si>
  <si>
    <r>
      <t xml:space="preserve">ข้อมูลนักเรียนนักศึกษา </t>
    </r>
    <r>
      <rPr>
        <b/>
        <sz val="16"/>
        <rFont val="TH Sarabun New"/>
        <family val="2"/>
      </rPr>
      <t>งานทะเบียน งานศูนย์ข้อมูล และงานวางแผนฯ</t>
    </r>
  </si>
  <si>
    <r>
      <t xml:space="preserve">ข้อมูลอาคารสถานที่ แหล่งข้อมูล </t>
    </r>
    <r>
      <rPr>
        <b/>
        <sz val="16"/>
        <rFont val="TH Sarabun New"/>
        <family val="2"/>
      </rPr>
      <t>งานอาคารสถานที่ และงานพัสดุ</t>
    </r>
  </si>
  <si>
    <r>
      <t xml:space="preserve">รายการและแผนการจัดซื้อจัดจ้างงบลงทุน แหล่งข้อมูล </t>
    </r>
    <r>
      <rPr>
        <b/>
        <sz val="16"/>
        <rFont val="TH Sarabun New"/>
        <family val="2"/>
      </rPr>
      <t>งานพัสดุ</t>
    </r>
  </si>
  <si>
    <r>
      <t xml:space="preserve">ข้อมูลบุคลากร  แหล่งข้อมูล </t>
    </r>
    <r>
      <rPr>
        <b/>
        <sz val="16"/>
        <rFont val="TH Sarabun New"/>
        <family val="2"/>
      </rPr>
      <t>งานบุคลากร และงานการเงิน</t>
    </r>
  </si>
  <si>
    <t xml:space="preserve"> อื่น ๆ  เช่น ยุทธศาสตร์ และนโยบาย ของรัฐบาล กระทรวง </t>
  </si>
  <si>
    <r>
      <t xml:space="preserve">ข้อมูลยุทธศาสตร์ มาตรการ และโครงการ แหล่งข้อมูล </t>
    </r>
    <r>
      <rPr>
        <b/>
        <sz val="16"/>
        <rFont val="TH Sarabun New"/>
        <family val="2"/>
      </rPr>
      <t xml:space="preserve">สนผ. สอศ. </t>
    </r>
    <r>
      <rPr>
        <b/>
        <sz val="14"/>
        <rFont val="TH Sarabun New"/>
        <family val="2"/>
      </rPr>
      <t>และผอ.สถานศึกษา</t>
    </r>
  </si>
  <si>
    <t>................................................................................................................................................</t>
  </si>
  <si>
    <t xml:space="preserve">วิสัยทัศน์ พันธกิจ และเป้าหมายบริการ ของ สอศ. </t>
  </si>
  <si>
    <t xml:space="preserve">ยุทธศาสตร์ มาตรการ และโครงการ สอศ. </t>
  </si>
  <si>
    <t>แผนและมาตรการ ประหยัดค่าสาธารณูปโภคประจำปี</t>
  </si>
  <si>
    <t xml:space="preserve">ส่วนที่ 1 </t>
  </si>
  <si>
    <t>สำนักงานคณะกรรมการการอาชีวศึกษา</t>
  </si>
  <si>
    <t xml:space="preserve">วิสัยทัศน์ </t>
  </si>
  <si>
    <t>พันธกิจ</t>
  </si>
  <si>
    <t>เป้าหมายบริการ</t>
  </si>
  <si>
    <t>.............................................................................................................................................</t>
  </si>
  <si>
    <t>โครงการ</t>
  </si>
  <si>
    <t>1. วิสัยทัศน์ พันธกิจ และเป้าหมายบริการ</t>
  </si>
  <si>
    <t xml:space="preserve">ส่วนที่ 2 </t>
  </si>
  <si>
    <t>ข้อมูลพื้นฐาน</t>
  </si>
  <si>
    <t>ปรัชญา</t>
  </si>
  <si>
    <t>เป้าประสงค์</t>
  </si>
  <si>
    <t>จุดเน้นในการพัฒนาของสถานศึกษา</t>
  </si>
  <si>
    <t>2. จุดเน้นในการพัฒนาสถานศึกษา และความโดดเด่น</t>
  </si>
  <si>
    <t>กลยุทธ์ และมาตรการ ของสถานศึกษา ปีปัจจุบัน</t>
  </si>
  <si>
    <t>ประวัติ ความเป็นมา ของวิทยาลัยฯ</t>
  </si>
  <si>
    <t>4. ประวัติ ความเป็นมา และข้อมูลด้านอาคารสถานที่</t>
  </si>
  <si>
    <t>ข้อมูลด้านอาคารสถานที่</t>
  </si>
  <si>
    <t>จุดเน้นในการพัฒนาสถานศึกษา และความโดดเด่น (ผลงาน/รางวัล)</t>
  </si>
  <si>
    <t>เนื้อที่ของสถานศึกษา</t>
  </si>
  <si>
    <t>สำหรับ</t>
  </si>
  <si>
    <t>สถานศึกษา สังกัดสำนักงานคณะกรรมการการอาชีวศึกษา</t>
  </si>
  <si>
    <t>แผนปฏิบัติราชการประจำปี</t>
  </si>
  <si>
    <t>ขั้นตอน และแนวปฏิบัติการจัดทำ</t>
  </si>
  <si>
    <t>สำนักนโยบายและแผนการอาชีวศึกษา</t>
  </si>
  <si>
    <t xml:space="preserve">  17 กันยายน   2557</t>
  </si>
  <si>
    <t>คำชี้แจงและแนวปฏิบัติการจัดทำแผนปฏิบัติราชการ</t>
  </si>
  <si>
    <t>รูปแบบการจัดทำปกแผนปฏิบัติราชการ</t>
  </si>
  <si>
    <t>รูปแบบลักษณะการเขียนคำนำ</t>
  </si>
  <si>
    <t xml:space="preserve"> 2 - 4</t>
  </si>
  <si>
    <t>รูแบบการเขียนสารบัญ</t>
  </si>
  <si>
    <t xml:space="preserve"> 7 - 9</t>
  </si>
  <si>
    <t xml:space="preserve"> - วิสัยทัศน์ พันธกิจ และเป้าหมายบริการ ของ สอศ.</t>
  </si>
  <si>
    <t xml:space="preserve"> - ยุทธศาสตร์ มาตรการ และโครงการ สอศ. </t>
  </si>
  <si>
    <t xml:space="preserve"> - อื่น ๆ  เช่น ยุทธศาสตร์ และนโยบาย ของรัฐบาล กระทรวง</t>
  </si>
  <si>
    <t xml:space="preserve"> 10 - 12</t>
  </si>
  <si>
    <t xml:space="preserve"> - ปรัชญา/วิสัยทัศน์/พันธกิจ/อัตลักษณ์/เอกลักษณ์/อื่น ๆ</t>
  </si>
  <si>
    <t xml:space="preserve"> - จุดเน้นในการพัฒนาสถานศึกษา และความโดดเด่น (ผลงาน/รางวัล)</t>
  </si>
  <si>
    <t xml:space="preserve"> - กลยุทธ์ และมาตรการ ของสถานศึกษา ปีปัจจุบัน</t>
  </si>
  <si>
    <t xml:space="preserve"> - ประวัติ ความเป็นมา และข้อมูลด้านอาคารสถานที่</t>
  </si>
  <si>
    <t xml:space="preserve"> - แผนภูมิโครงสร้างการบริหาร ของสถานศึกษา</t>
  </si>
  <si>
    <t xml:space="preserve"> 13 - 14</t>
  </si>
  <si>
    <t xml:space="preserve"> - ข้อมูลบุคลากร ของสถานศึกษา</t>
  </si>
  <si>
    <t xml:space="preserve"> - ข้อมูลนักเรียน นักศึกษา ของสถานศึกษา</t>
  </si>
  <si>
    <t xml:space="preserve"> - สรุปผลการใช้จ่ายเงิน ปีที่ผ่านมา (ปีงบประมาณ พ.ศ. 2557)</t>
  </si>
  <si>
    <t xml:space="preserve"> - ประมาณการรายรับ - รายจ่าย ของสถานศึกษา ในปี 2558</t>
  </si>
  <si>
    <t xml:space="preserve"> - สรุปงบหน้ารายจ่าย</t>
  </si>
  <si>
    <t xml:space="preserve"> - ปฏิทินปฏิบัติราชการ/การดำเนินงานตามโครงการ</t>
  </si>
  <si>
    <t>6. ข้อมูลบุคลากร</t>
  </si>
  <si>
    <t>อื่น ๆ เช่น ผัง ประกันคุณภาพ ความร่วมมือ  เครือข่าย วิทยาเขต สาขา ศูนย์  เป็นต้น</t>
  </si>
  <si>
    <t>ข้าราชการ</t>
  </si>
  <si>
    <t>ลูกจ้างประจำ</t>
  </si>
  <si>
    <t>พนักงานราชการ</t>
  </si>
  <si>
    <t>ลูกจ้างชั่วคราว</t>
  </si>
  <si>
    <t>คน</t>
  </si>
  <si>
    <t xml:space="preserve">มีบุคลากรทั้งสิ้น  </t>
  </si>
  <si>
    <t>มีข้าราชการ/ลูกจ้าง มาช่วยราชการ</t>
  </si>
  <si>
    <t>ฉ.</t>
  </si>
  <si>
    <t>ช.</t>
  </si>
  <si>
    <t>มีอัตราว่าง ไม่มีคนครอง</t>
  </si>
  <si>
    <t>ข้อมูลบุคลากร จำแนกตามวุฒิการศึกษา</t>
  </si>
  <si>
    <t xml:space="preserve"> - ต่ำกว่า ม.6</t>
  </si>
  <si>
    <t xml:space="preserve"> - ปวช./ม.6</t>
  </si>
  <si>
    <t xml:space="preserve"> - ปริญญาตรี</t>
  </si>
  <si>
    <t xml:space="preserve"> - ปริญญาโท</t>
  </si>
  <si>
    <t xml:space="preserve"> - ปริญญาเอก</t>
  </si>
  <si>
    <t>ครูผู้สอน</t>
  </si>
  <si>
    <t xml:space="preserve"> - ปวส./อนุปริญญาตรี</t>
  </si>
  <si>
    <t>รวม</t>
  </si>
  <si>
    <t xml:space="preserve"> - จ้างด้วยงบดำเนินงาน</t>
  </si>
  <si>
    <t xml:space="preserve"> - จ้างด้วยงบเงินอุดหนุน</t>
  </si>
  <si>
    <t xml:space="preserve"> - จ้างด้วยงบบุคลากร</t>
  </si>
  <si>
    <t>ข้อมูลลูกจ้างชั่วคราว จำแนกตามแหล่งเงินที่จ้าง</t>
  </si>
  <si>
    <t xml:space="preserve"> - จ้างด้วยเงินรายได้ (บกศ.)</t>
  </si>
  <si>
    <t xml:space="preserve"> - จ้างด้วยเงินอื่น ๆ</t>
  </si>
  <si>
    <t>………………</t>
  </si>
  <si>
    <t>ข้อมูลบุคลากรทั้งหมด จำแนกตามหน้าที่ ความรับผิดชอบ</t>
  </si>
  <si>
    <t>ชื่อ - สกุล</t>
  </si>
  <si>
    <t>วุฒิการศึกษา</t>
  </si>
  <si>
    <t>6.3.1. ข้าราชการ</t>
  </si>
  <si>
    <t>ปฏิบัติหน้าที่</t>
  </si>
  <si>
    <t>สอนวิชา</t>
  </si>
  <si>
    <t>(ป.เอก/โท/ตรี...)</t>
  </si>
  <si>
    <t>(ข้าราชการครู และข้าราชการพลเรือน)</t>
  </si>
  <si>
    <t>6.3.3. พนักงานราชการ</t>
  </si>
  <si>
    <t>สนับสนุน/ธุรการทั่วไป</t>
  </si>
  <si>
    <t>6.3.4. ลูกจ้างชั่วคราว</t>
  </si>
  <si>
    <t>16 - 19</t>
  </si>
  <si>
    <t>7. ข้อมูลนักเรียน นักศึกษา</t>
  </si>
  <si>
    <t>ประเภทวิชา/สาขา</t>
  </si>
  <si>
    <t>ระดับ ปวช.</t>
  </si>
  <si>
    <t>ปี่ที่ 1</t>
  </si>
  <si>
    <t>ปี่ที่ 2</t>
  </si>
  <si>
    <t>ปี่ที่ 3</t>
  </si>
  <si>
    <t>ระดับ ปวส.</t>
  </si>
  <si>
    <t>ระดับ ป.ตรี/ปทส.</t>
  </si>
  <si>
    <t>รวมทั้งสิ้น</t>
  </si>
  <si>
    <t>หน่วย : คน</t>
  </si>
  <si>
    <t>ระยะสั้น</t>
  </si>
  <si>
    <t>1. หลักสูตรในระบบ/ต่อเนื่อง</t>
  </si>
  <si>
    <t>2. หลักสูตรนอกระบบ/ระยะสั้น</t>
  </si>
  <si>
    <t xml:space="preserve">   2.1 หลักสูตรวิชาชีพระยะสั้น</t>
  </si>
  <si>
    <t xml:space="preserve">   2.2 หลักสูตรเสริมวิชาชีพ (แกนมัธยม)</t>
  </si>
  <si>
    <t>หลักสูตรเกษตรฯระยะสั้น</t>
  </si>
  <si>
    <t>หลักสูตระยะสั้น ตชด.</t>
  </si>
  <si>
    <t>หลักสูตร ปชด.</t>
  </si>
  <si>
    <t>หลักสูตอื่น ๆ</t>
  </si>
  <si>
    <t>7.2 เป้าหมายจำนวนนักเรียน นักศึกษา</t>
  </si>
  <si>
    <t>...................................</t>
  </si>
  <si>
    <t xml:space="preserve"> 20 - 21</t>
  </si>
  <si>
    <t>รูปแบบ ส่วนที่ 2 ข้อมูลพื้นฐานของสถานศึกษา</t>
  </si>
  <si>
    <t xml:space="preserve">รูปแบบ  ส่วนที่ 1 บทนำ </t>
  </si>
  <si>
    <t>รูปแบบ ส่วนที่ 3 แผนปฏิบัติราชการและแผนใช้จ่ายเงินงบประมาณ</t>
  </si>
  <si>
    <t xml:space="preserve">ส่วนที่ 3 </t>
  </si>
  <si>
    <t>แผนงาน/งบรายจ่าย</t>
  </si>
  <si>
    <t>ผลผลิต</t>
  </si>
  <si>
    <t>ปวช.</t>
  </si>
  <si>
    <t>ปวส.</t>
  </si>
  <si>
    <t>วิจัยสร้างองค์ความรู้</t>
  </si>
  <si>
    <t>หน่วย : บาท</t>
  </si>
  <si>
    <t>เป็นเงิน</t>
  </si>
  <si>
    <t xml:space="preserve"> - งบบุคลากร </t>
  </si>
  <si>
    <t xml:space="preserve"> - งบดำเนินงาน</t>
  </si>
  <si>
    <t xml:space="preserve"> - งบลงทุน</t>
  </si>
  <si>
    <t xml:space="preserve"> - งบเงินอุดหนุน</t>
  </si>
  <si>
    <t xml:space="preserve"> - งบรายจ่ายอื่น</t>
  </si>
  <si>
    <t xml:space="preserve">งบบุคลากร </t>
  </si>
  <si>
    <t>งบดำเนินงาน</t>
  </si>
  <si>
    <t>งบรายจ่ายอื่น</t>
  </si>
  <si>
    <t>บาท</t>
  </si>
  <si>
    <t>1. ประมาณการรายรับ</t>
  </si>
  <si>
    <t xml:space="preserve"> ก. เงินรายได้ (บกศ.) ยกมา</t>
  </si>
  <si>
    <t>2. ประมาณการรายจ่าย</t>
  </si>
  <si>
    <t>งบลงทุน</t>
  </si>
  <si>
    <t>งบเงินอุดหนุน</t>
  </si>
  <si>
    <t xml:space="preserve"> - ยอดยกมาจากปีปัจจุบัน</t>
  </si>
  <si>
    <t xml:space="preserve"> - คาดว่ามีรายรับในปีต่อไป</t>
  </si>
  <si>
    <t xml:space="preserve">เงินวิทยฐานะ </t>
  </si>
  <si>
    <t>เงินประจำตำแหน่ง</t>
  </si>
  <si>
    <t>ค่าเช่าบ้าน(ขั้นต่ำ)</t>
  </si>
  <si>
    <t>ค่าเบี้ยประชุมกรรมการ</t>
  </si>
  <si>
    <t>ค่าตอบแทนพิเศษของ 3 จว.ภาคใต้</t>
  </si>
  <si>
    <t>ค่าเช่าทรัพย์สิน(ขั้นต่ำ)</t>
  </si>
  <si>
    <t>ค่าเช่ารถยนต์(ขั้นต่ำ)</t>
  </si>
  <si>
    <t>ค่าใช้จ่ายในการเดินทางไปราชการ</t>
  </si>
  <si>
    <t>ค่าซ่อมรถยนต์ราชการ</t>
  </si>
  <si>
    <t>ค่าซ่อมครุภัณฑ์</t>
  </si>
  <si>
    <t>ค่าซ่อมสิ่งก่อสร้าง</t>
  </si>
  <si>
    <t>ค่าจ้างเหมาบริการ</t>
  </si>
  <si>
    <t>วัสดุสำนักงาน</t>
  </si>
  <si>
    <t>วัสดุเชื้อเพลิงและหล่อลื่น</t>
  </si>
  <si>
    <t>วัสดุการศึกษา</t>
  </si>
  <si>
    <t>วัสดุงานบ้านงานครัว</t>
  </si>
  <si>
    <t>วัสดุหนังสือ วารสารและตำรา</t>
  </si>
  <si>
    <t>วัสดุคอมพิวเตอร์</t>
  </si>
  <si>
    <t>วัสดุก่อสร้าง</t>
  </si>
  <si>
    <t>ค่าโทรศัพท์</t>
  </si>
  <si>
    <t>ค่าน้ำประปา</t>
  </si>
  <si>
    <t>ค่าไฟฟ้า</t>
  </si>
  <si>
    <t>รายการค่าใช้จ่าย/รายจ่ายตามงบประมาณ</t>
  </si>
  <si>
    <t>ค่าตอบแทนรายเดือนข้าราชการ</t>
  </si>
  <si>
    <t>ค่าจ้างลูกจ้างประจำ</t>
  </si>
  <si>
    <t>เงินค่าตอบแทนนอกเวลา</t>
  </si>
  <si>
    <t>ค่าตอบแทนพิเศษขรก.และลจ.เต็มขั้น</t>
  </si>
  <si>
    <t>เงินค่าสอนพิเศษ</t>
  </si>
  <si>
    <t>เงินรายได้</t>
  </si>
  <si>
    <t>บกศ.</t>
  </si>
  <si>
    <t>24 - 27</t>
  </si>
  <si>
    <t>โครงการที่ ..........</t>
  </si>
  <si>
    <t>ชื่อบุคคล/หน่วยงานรับผิดชอบ</t>
  </si>
  <si>
    <t>ลักษณะโครงการ</t>
  </si>
  <si>
    <t>โครงการตาม พ.ร.บ.งบประมาณ</t>
  </si>
  <si>
    <t>โครงการตามภาระงานประจำ</t>
  </si>
  <si>
    <t>โครงการพิเศษ (ไมใช้งบประมาณ สอศ.)</t>
  </si>
  <si>
    <t>ความสอดคล้อง/เชื่อมโยง/ภายใต้ ยุทธศาสตร์ นโยบาย จุดเน้น และมาตรการ</t>
  </si>
  <si>
    <t>..................................................................................................................................</t>
  </si>
  <si>
    <t>สภาพปัจจุบัน/หลักการและเหตุผล</t>
  </si>
  <si>
    <t>.................................................................................................................................................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</si>
  <si>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</t>
  </si>
  <si>
    <t>วัตถุประสงค์</t>
  </si>
  <si>
    <t>เป้าหมาย และตัวชี้วัดสำเร็จ</t>
  </si>
  <si>
    <t>เชิงปริมาณ</t>
  </si>
  <si>
    <t>6.1.1 ..................................................................................................................................</t>
  </si>
  <si>
    <t>6.1.2 ..................................................................................................................................</t>
  </si>
  <si>
    <t>เชิงคุณภาพ</t>
  </si>
  <si>
    <t>6.2.1 ..................................................................................................................................</t>
  </si>
  <si>
    <t>6.2.2 ..................................................................................................................................</t>
  </si>
  <si>
    <t>กิจกรรมและหรือขั้นตอนดำเนินการ/ระยะเวลา/สถานที่</t>
  </si>
  <si>
    <t>งบประมาณ/ทรัพยากร และแหล่งที่มา การดำเนินโครงการ</t>
  </si>
  <si>
    <t>เป็นเงินงบประมาณทั้งสิ้น</t>
  </si>
  <si>
    <t>บาท ได้แก่</t>
  </si>
  <si>
    <t>ผลที่คาดว่าได้รับ</t>
  </si>
  <si>
    <t>การติดตาม และการประเมินผล โครงการ</t>
  </si>
  <si>
    <t xml:space="preserve"> - รายละเอียดวิธีเขียนโครงการ</t>
  </si>
  <si>
    <t>ปฏิทินการปฏิบัติราชการ/ดำเนินงาน ตามภาระงานประจำ/โครงการ/กิจกรรม และแผนใช้จ่ายเงิน</t>
  </si>
  <si>
    <t>งาน/โครงการ/กิจกรรม</t>
  </si>
  <si>
    <t>งบประมาณ</t>
  </si>
  <si>
    <t>งบรายจ่าย/รายการ</t>
  </si>
  <si>
    <t>รวมไตรมาส 1</t>
  </si>
  <si>
    <t>รวมไตรมาส 4</t>
  </si>
  <si>
    <t>รวมเป็นเงิน</t>
  </si>
  <si>
    <t>รวมทั้งสิ้นเป็นเงินงบประมาณ</t>
  </si>
  <si>
    <t>งาน/แผนก ที่ใช้จ่าย</t>
  </si>
  <si>
    <t>จัดเตรียมข้อมูลเบื้องต้น/สำคัญ ที่ใช้ในการจัดทำแผน</t>
  </si>
  <si>
    <t>ลำดับขั้นตอน</t>
  </si>
  <si>
    <t>ผู้รับผิดชอบ/แหล่ง</t>
  </si>
  <si>
    <t>1.1 ข้อมูลอาคารสถานที่</t>
  </si>
  <si>
    <t>งานอาคาร/พัสดุ</t>
  </si>
  <si>
    <t>1.2 ข้อมูลบุคลากร</t>
  </si>
  <si>
    <t>งานบุคลากร/การเงิน</t>
  </si>
  <si>
    <t>1.3 ข้อมูลนักเรียนนักศึกษา</t>
  </si>
  <si>
    <t>งานทะเบียน/ศูนย์ข้อมูล</t>
  </si>
  <si>
    <t>1.4 ข้อมูลงบประมาณ</t>
  </si>
  <si>
    <t>งานการเงิน/บัญชี</t>
  </si>
  <si>
    <t>1.5 อื่น ๆ เช่น แผนงาน ประวัติ ประกันคุณภาพ</t>
  </si>
  <si>
    <t>งานวางแผนฯ</t>
  </si>
  <si>
    <t>เสนอผู้อำนวยการ อนุญาต เพื่อแจ้งงาน/แผนกวิชา เสนองาน โครงการ</t>
  </si>
  <si>
    <t>จัดให้มีการประชุมพิจารณา ในระดับต่าง ๆ</t>
  </si>
  <si>
    <t>จัดทำรายละเอียด(ร่าง) เสนอคณะกรรมการพิจารณา</t>
  </si>
  <si>
    <t>กรรมการ ประชุมพิจารณาตัดสินใจและประมาณการใช้จ่ายเงินประจำปี</t>
  </si>
  <si>
    <t>คณะกรรมการเห็นชอบแผนปฏิบัติราชการ จัดทำเล่มจริงอย่างน้อย 5 เล่ม</t>
  </si>
  <si>
    <t>งานแผนฯ ปรับแก้ไขตามคณะกรรมการเห็นชอบ แล้วเสนออีกครั้ง</t>
  </si>
  <si>
    <t>หากมีการปรับเปลี่ยนแผน/โครงการ ต้องขออนุมัติผู้อำนวยการทุกครั้ง/ทุกเรื่อง</t>
  </si>
  <si>
    <t>การดำเนินการงาน/โครงการ/กิจกรรมใด ๆ ต้องมีการผ่านงานวางแผน และฝ่าย</t>
  </si>
  <si>
    <t>แผนงานและความร่วมมือ ทุกคร้ง เพื่อตัดยอดเงินและควบคุมการใช้จ่ายเงิน</t>
  </si>
  <si>
    <t xml:space="preserve">พร้อมCD จัดส่งให้ สนผ.สอศ.   ฝ่ายวิชาการ ฝ่ายบริหารทรัพยกร ฝ่ายพัฒนา </t>
  </si>
  <si>
    <t>กิจการฯ  ฝ่ายแผนงานและความร่วมมือ และงานวางแผนและงบประมาณ</t>
  </si>
  <si>
    <t>ให้เป็นตามแผนปฏิบัติราชการ</t>
  </si>
  <si>
    <t>โดยผ่านผ่านงานวางแผน และฝ่ายแผนงานและความร่วมมือ</t>
  </si>
  <si>
    <t>ผู้อำนวยการ เป็นผู้อนุมัติการปรับเปลี่ยนแผน และจะดำเนิการได้ตามที่ปรับแผนฯ</t>
  </si>
  <si>
    <t>ต้องได้รับการอนุมัติก่อน โดยต้องมีหลักฐานการอนุมัติปรับแผน/โครงการ/กิจกรรม/</t>
  </si>
  <si>
    <t>งบประมาณ แนบในเอกสารแผนปฏิบัติราชการ และต้องแจ้งให้ผู้ถือแผนทุกคนทราบ</t>
  </si>
  <si>
    <t>งานบริหารงานทั่วไป</t>
  </si>
  <si>
    <t>งาน/แผนกวิชา</t>
  </si>
  <si>
    <t>งานวางแผนฯ/</t>
  </si>
  <si>
    <t>งานบริหารทั่วไป</t>
  </si>
  <si>
    <t>ห้ามเปลี่ยนแปลงแบบฟอร์ม หรือรูปแบบ ที่จะทำให้ข้อมูลคลาดเคลื่อน</t>
  </si>
  <si>
    <t>โทร  02-281-5555 ต่อ 1318, 1319</t>
  </si>
  <si>
    <t>29 -31</t>
  </si>
  <si>
    <t xml:space="preserve">ส่วนที่ 4 </t>
  </si>
  <si>
    <t>(ทำหน้าที่สอน ธุรการ ทั่วไป)</t>
  </si>
  <si>
    <t xml:space="preserve">ค่าจัดการเรียนการสอน </t>
  </si>
  <si>
    <t xml:space="preserve">ระยะสั้น </t>
  </si>
  <si>
    <t xml:space="preserve">รวม </t>
  </si>
  <si>
    <t>-</t>
  </si>
  <si>
    <t xml:space="preserve">ช่างยนต์ </t>
  </si>
  <si>
    <t xml:space="preserve">ช่างไฟฟ้า </t>
  </si>
  <si>
    <t>วงค์คำ</t>
  </si>
  <si>
    <t>ปัททุม</t>
  </si>
  <si>
    <t>ดอกไม้เพชร</t>
  </si>
  <si>
    <t>สุดาบุตร</t>
  </si>
  <si>
    <t>ลายทอง</t>
  </si>
  <si>
    <t>เหมวัน</t>
  </si>
  <si>
    <t>สมฤทธิ์</t>
  </si>
  <si>
    <t>หนองแคน</t>
  </si>
  <si>
    <t>อุคำ</t>
  </si>
  <si>
    <t>“ประพฤติดี มีวินัย ใฝ่ศึกษา สามัคคี”</t>
  </si>
  <si>
    <t>ผลิตและพัฒนากำลังคนด้านอาชีวศึกษาให้มีคุณภาพตรงตามความต้องการของ</t>
  </si>
  <si>
    <t>ตลาดแรงงานพร้อมเข้าสู่ประชาคมอาเซียน</t>
  </si>
  <si>
    <t>พัฒนา  ขยายเครือข่ายความร่วมมือในการจัดการศึกษาร่วมกับ ชุมชน สถาน</t>
  </si>
  <si>
    <t>ประกอบการทำให้ระบบนอกระบบและทวิภาคี</t>
  </si>
  <si>
    <t>ส่งเสริมภูมิปัญญาท้องถิ่น วัฒนธรรมประเพณีร่วมกับชุมชนเพื่อความยั่งยืนตาม</t>
  </si>
  <si>
    <t>หลักปรัชญาของเศรษฐกิจพอเพียง</t>
  </si>
  <si>
    <t>พัฒนาส่งเสริมครูและบุคลากรทางการศึกษาให้มีสมรรถนะในการจัดการเรียน</t>
  </si>
  <si>
    <t>การสอนตามสาขาวิชาชีพ</t>
  </si>
  <si>
    <t>พัฒนาสิ่งประดิษฐ์  นวัตกรรมและเทคโนโลยี  เพื่อยกระดับการศึกษาและ</t>
  </si>
  <si>
    <t>ประกอบอาชีพ</t>
  </si>
  <si>
    <t>สถานศึกษาส่งเสริมให้มีการพัฒนาบุคลากรในทุกด้าน</t>
  </si>
  <si>
    <t>สถานศึกษาส่งเสริมบุคลากรนักเรียน นักศึกษาเป็นนักประดิษฐ์ คิดค้นนวัตกรรมใหม่ ๆ</t>
  </si>
  <si>
    <t xml:space="preserve">สถานศึกษาพัฒนาผู้เรียนมีทักษะด้านวิชาชีพ  การสื่อสาร เทคโนโลยีสารสนเทศ </t>
  </si>
  <si>
    <t>ตรงตามมาตรฐานสากล</t>
  </si>
  <si>
    <t xml:space="preserve">สถานศึกษาพัฒนาผู้บริหาร ครู นักเรียน นักศึกษา ให้มีการแลกเปลี่ยนการเรียนรู้ </t>
  </si>
  <si>
    <t>ศึกษาดูงาน เป็นเครือข่ายความร่วมมือ</t>
  </si>
  <si>
    <t xml:space="preserve">สถานศึกษาส่งเสริมให้นักเรียน  นักศึกษาอนุรักษ์และสืบสานภูมิปัญญาท้องถิ่น </t>
  </si>
  <si>
    <t>วัฒนธรรม ประเพณี ของชุมชนอย่างสมดุล</t>
  </si>
  <si>
    <t>เว็บไซต์  www.nk-icc.ac.th</t>
  </si>
  <si>
    <t xml:space="preserve">ผู้ให้ข้อมูล งานบุคลากร </t>
  </si>
  <si>
    <t xml:space="preserve">1. ประเภทวิชา อุตสาหกรรม </t>
  </si>
  <si>
    <t>2. ประเภทวิชา พาณิชยกรรม/บริหารธุรกิจ</t>
  </si>
  <si>
    <t>........-........</t>
  </si>
  <si>
    <t xml:space="preserve">วิทยาลัย การอาชีพนิคมคำสร้อย </t>
  </si>
  <si>
    <t xml:space="preserve">อัตรากำลังของ วิทยาลัยการอาชีพนิคมคำสร้อย     </t>
  </si>
  <si>
    <t>6.3.2. ลูกจ้างประจำ</t>
  </si>
  <si>
    <t>ทองอุ่น</t>
  </si>
  <si>
    <t>มุ่งดี</t>
  </si>
  <si>
    <t>สุวรรณไตรย์</t>
  </si>
  <si>
    <t>ไชยรักษ์</t>
  </si>
  <si>
    <t>ค.อ.บ.</t>
  </si>
  <si>
    <t>เครื่องมือกล</t>
  </si>
  <si>
    <t>คอมพิวเตอร์</t>
  </si>
  <si>
    <t>มีประเทศ</t>
  </si>
  <si>
    <t>วังวงค์</t>
  </si>
  <si>
    <t>เพชรนนท์</t>
  </si>
  <si>
    <t>กลางประพันธ์</t>
  </si>
  <si>
    <t>1. นายขันธ์ชัย</t>
  </si>
  <si>
    <t>กาหาวงศ์</t>
  </si>
  <si>
    <t xml:space="preserve">โครงการเสริมสร้างคุณธรรม จริยธรรม และธรรมาภิบาลในสถานศึกษา </t>
  </si>
  <si>
    <t xml:space="preserve">ฝ่ายแผนงานและความร่วมมือ </t>
  </si>
  <si>
    <t xml:space="preserve">ด้านการเพิ่มปริมาณผู้เรียนสายอาชีพ </t>
  </si>
  <si>
    <t xml:space="preserve">ด้านการขยายโอกาสในการเรียนอาชีวศึกษาและการฝึกอบรม </t>
  </si>
  <si>
    <t xml:space="preserve">ยกระดับคุณภาพการจัดอาชีวศึกษา </t>
  </si>
  <si>
    <t xml:space="preserve">ด้านการเพิ่มประสิทธิภาพการบริหารจัดการ </t>
  </si>
  <si>
    <t>เงินเดือน</t>
  </si>
  <si>
    <t>ค่าจ้างประจำ</t>
  </si>
  <si>
    <t>ค่าตอบแทนพนักงานราชการ</t>
  </si>
  <si>
    <t xml:space="preserve">วัสดุฝึก 8 แผนกวิชา </t>
  </si>
  <si>
    <t xml:space="preserve">วัสดุสำนักงาน </t>
  </si>
  <si>
    <t xml:space="preserve">ค่าสมทบประกันสังคมพนักงานราชการ </t>
  </si>
  <si>
    <t xml:space="preserve">ค่าซ่อมแซมยานพาหนะ </t>
  </si>
  <si>
    <t xml:space="preserve">ค่าวัสดุเชื้อเพลิงและหล่อลื่น </t>
  </si>
  <si>
    <t xml:space="preserve">ค่าถ่ายเอกสาร </t>
  </si>
  <si>
    <t xml:space="preserve">อุดหนุนกิจกรรมองค์การ </t>
  </si>
  <si>
    <t xml:space="preserve">โครงการหารายได้ระหว่างเรียน </t>
  </si>
  <si>
    <t xml:space="preserve">ค่าหนังสือ </t>
  </si>
  <si>
    <t xml:space="preserve">ค่าอุปกรณ์การเรียน </t>
  </si>
  <si>
    <t xml:space="preserve">ค่าเครื่องแบบนักเรียน </t>
  </si>
  <si>
    <t xml:space="preserve">ค่ากิจกรรมพัฒนาคุณภาพผู้เรียน </t>
  </si>
  <si>
    <t>ค่าสมทบประกันสังคมลูกจ้างชั่วคราว</t>
  </si>
  <si>
    <t xml:space="preserve">สีประจำวิทยาลัย </t>
  </si>
  <si>
    <t>"สีแดงเลือดหมู - สีเทา"</t>
  </si>
  <si>
    <t xml:space="preserve">อัตลักษณ์ </t>
  </si>
  <si>
    <t xml:space="preserve">เอกลักษณ์ </t>
  </si>
  <si>
    <t xml:space="preserve">1. ปรัชญา  วิสัยทัศน์ พันธกิจ เอกลักษณ์ อัตลักษณ์ วิทยาลัย </t>
  </si>
  <si>
    <t>ชื่อภาษาอังกฤษ Nikhomkhamsoi Industrial And Community Education college</t>
  </si>
  <si>
    <t xml:space="preserve"> </t>
  </si>
  <si>
    <t xml:space="preserve">โครงการ สร้างเสิรมคุณภาพสถานศึกษาขนาดเล็กให้ได้มาตรฐานอาชีวศึกษา </t>
  </si>
  <si>
    <t xml:space="preserve">เพื่อมุ่งแก้ปัญหาความขาดแคลนที่จะเป็นอุปสรรคต่อการจัดการเรียนการสอน </t>
  </si>
  <si>
    <t>เพื่อพัฒนาปัจจัยสนับสนุน</t>
  </si>
  <si>
    <t xml:space="preserve">สำนักงานคณะกรรมการการอาชีวศึกษา เป็นผู้นำในการจัดการศึกษาสายอาชีพ เพื่อเป็นพลัง </t>
  </si>
  <si>
    <t xml:space="preserve">ขับเคลื่อนเครษฐกิจและสังคม เพิ่มขีดความสามารถในการแข่งขันของประเทศและภูมิภาค </t>
  </si>
  <si>
    <t xml:space="preserve">ยกระดับคุณภาพและมาตรฐานกำลังคนสายอาชีพเข้าสู่สากล </t>
  </si>
  <si>
    <t xml:space="preserve">ขยายโอกาสทางการศึกษาสายอาชีพอย่างทั่วถึง ต่อเนื่อง เสมอภาค และเป็นธรรม </t>
  </si>
  <si>
    <t xml:space="preserve">เป็นแกนกลางในการจัดการอาชีวศึกษาและฝึกอบรมวิชาชีพ ระดับฝีมือ เทคนิค </t>
  </si>
  <si>
    <t xml:space="preserve">และเทคโนโลยีของประเทศ </t>
  </si>
  <si>
    <t xml:space="preserve">วิจัย สร้างนวัตกรรม จัดการองค์ความรู้เพื่อการพัฒนาอาชีพ และคุณภาพชีวิตของประชาชน </t>
  </si>
  <si>
    <t>โครงการส่งเสริมการประกอบอาชีพอิสระในกลุ่มผู้เรียนอาชีวศึกษา</t>
  </si>
  <si>
    <t xml:space="preserve">โครงการเตรียมความพร้อมสู่ประชาคมอาเซียน </t>
  </si>
  <si>
    <t xml:space="preserve">โครงการผลิต พัฒนา เสริมสร้างคุณภาพชีวิตครู คณาจารย์และบุคลากรทางการศึกษา </t>
  </si>
  <si>
    <t xml:space="preserve">โครงการยกระดับคุณภาพการจัดอาชีวศึกษาทวิภาคี </t>
  </si>
  <si>
    <t>โครงการเพิ่มประสิทธิภาพการเรียนการสอนและการบริหารจัดการอาชีวศึกษา</t>
  </si>
  <si>
    <t xml:space="preserve"> 1. แผนงานขยายโอกาสและพัฒนาคุณภาพการศึกษา</t>
  </si>
  <si>
    <t>จำนวน   1    หลัง   21  ห้อง</t>
  </si>
  <si>
    <t>จำนวน   1    หลัง    4   ห้อง</t>
  </si>
  <si>
    <t>จำนวน   1    หลัง    -    ห้อง</t>
  </si>
  <si>
    <t>จำนวน   1    หลัง    2   ห้อง</t>
  </si>
  <si>
    <t>หลัง  มีห้องทั้งสิ้น   48   ห้อง ได้แก่</t>
  </si>
  <si>
    <t>ผู้อำนวยการ</t>
  </si>
  <si>
    <t xml:space="preserve">รองผู้อำนวยการ </t>
  </si>
  <si>
    <t xml:space="preserve">การบัญชี </t>
  </si>
  <si>
    <t xml:space="preserve">ช่างกลโรงงาน </t>
  </si>
  <si>
    <t xml:space="preserve">ภาษาอังกฤษ </t>
  </si>
  <si>
    <t>.........-...........</t>
  </si>
  <si>
    <t xml:space="preserve">ไม่มี </t>
  </si>
  <si>
    <t xml:space="preserve">ช่างอิเล็กทรอนิกส์ </t>
  </si>
  <si>
    <t xml:space="preserve">คอมพิวเตอร์ </t>
  </si>
  <si>
    <t xml:space="preserve">วัสดุถ่ายเอกสาร </t>
  </si>
  <si>
    <t xml:space="preserve"> -</t>
  </si>
  <si>
    <t xml:space="preserve">และได้มาตรฐาน </t>
  </si>
  <si>
    <t xml:space="preserve">และการฝึกอบรมวิชาชีพ  </t>
  </si>
  <si>
    <t xml:space="preserve">ส่งเสริม/พัฒนาครูและบุคลากรอาชีวศึกษา เพื่อความเป็นเลิศ มั่นคงและก้าวหน้าในวิชาชีพ  </t>
  </si>
  <si>
    <t>อุดหนุนสิ่งประดิษฐ์คนรุ่นใหม่ฯ</t>
  </si>
  <si>
    <t>ค่าซ่อมแซมครุภัณฑ์</t>
  </si>
  <si>
    <t>ค่าซ่อมแซมสิ่งก่อสร้างฯ</t>
  </si>
  <si>
    <t>โครงการสนับสนุนค่าใช้จ่ายตั้งแต่ระดับอนุบาลจนจบการศึกษาขั้นพื้นฐาน</t>
  </si>
  <si>
    <t xml:space="preserve">ผู้อำนวยการ </t>
  </si>
  <si>
    <t xml:space="preserve">ธุรการทั่วไป </t>
  </si>
  <si>
    <t xml:space="preserve">ยามรักษาการณ์ </t>
  </si>
  <si>
    <t>0</t>
  </si>
  <si>
    <t>จัดและส่งเสริมและพัฒนาการอาชีวศึกษา และการฝึกอบรมวิชาชีพให้มีคุณภาพ</t>
  </si>
  <si>
    <t>สร้างเครือข่ายความร่วมมือให้ทุกภาคส่วน  มีส่วนร่วมในการพัฒนาการจัดการอาชีวศึกษา</t>
  </si>
  <si>
    <t xml:space="preserve">ประวัติ ความเป็นมา และข้อมูลด้านอาคารสถานที่ </t>
  </si>
  <si>
    <t xml:space="preserve">ข้อมูลบุคลากร </t>
  </si>
  <si>
    <t xml:space="preserve">จำนวนนักเรียน นักศึกษา </t>
  </si>
  <si>
    <t xml:space="preserve">ส่วนที่ 3 สรุปผลการใช้จ่ายเงินในปีงบประมาณที่ผ่านมา </t>
  </si>
  <si>
    <t>ปฏิทินการปฏิบัติราชการ/ดำเนินงานตามโครงการ</t>
  </si>
  <si>
    <t>7. แผนภูมิโครงสร้างการบริหาร</t>
  </si>
  <si>
    <t>วิทยาลัยการอาชีพนิคมคำสร้อย</t>
  </si>
  <si>
    <r>
      <t>ชื่อสถานศึกษา</t>
    </r>
    <r>
      <rPr>
        <sz val="16"/>
        <rFont val="TH SarabunPSK"/>
        <family val="2"/>
      </rPr>
      <t xml:space="preserve"> วิทยาลัยการอาชีพนิคมคำสร้อย </t>
    </r>
  </si>
  <si>
    <r>
      <t xml:space="preserve">ที่ตั้งสถานศึกษา  </t>
    </r>
    <r>
      <rPr>
        <sz val="16"/>
        <rFont val="TH SarabunPSK"/>
        <family val="2"/>
      </rPr>
      <t xml:space="preserve">เลขที่ 119 หมู่ที่ 1 ถนน ชยางกูร (สายมุกดาหาร-อุบลราชธานี) </t>
    </r>
  </si>
  <si>
    <r>
      <t xml:space="preserve">ตำบล นิคมคำสร้อย </t>
    </r>
    <r>
      <rPr>
        <u val="double"/>
        <sz val="16"/>
        <rFont val="TH SarabunPSK"/>
        <family val="2"/>
      </rPr>
      <t>อำเภอ</t>
    </r>
    <r>
      <rPr>
        <sz val="16"/>
        <rFont val="TH SarabunPSK"/>
        <family val="2"/>
      </rPr>
      <t>/เขต นิคมคำสร้อย  รหัส 49130</t>
    </r>
  </si>
  <si>
    <r>
      <t xml:space="preserve">อีเมล </t>
    </r>
    <r>
      <rPr>
        <sz val="16"/>
        <rFont val="TH SarabunPSK"/>
        <family val="2"/>
      </rPr>
      <t>mukdahan02@hotmail.com</t>
    </r>
  </si>
  <si>
    <r>
      <t xml:space="preserve">มีอาคาร </t>
    </r>
    <r>
      <rPr>
        <sz val="16"/>
        <rFont val="TH SarabunPSK"/>
        <family val="2"/>
      </rPr>
      <t>รวมทั้งสิ้น</t>
    </r>
  </si>
  <si>
    <r>
      <t xml:space="preserve">สีเทา             </t>
    </r>
    <r>
      <rPr>
        <sz val="16"/>
        <rFont val="TH SarabunPSK"/>
        <family val="2"/>
      </rPr>
      <t xml:space="preserve">ความหมาย  สติปัญญา  มันสมอง  และการเรียนรู้ฯ </t>
    </r>
  </si>
  <si>
    <r>
      <t xml:space="preserve">วิทยาลัย </t>
    </r>
    <r>
      <rPr>
        <sz val="16"/>
        <rFont val="TH SarabunPSK"/>
        <family val="2"/>
      </rPr>
      <t xml:space="preserve"> วิทยาลัยการอาชีพนิคมคำสร้อย </t>
    </r>
  </si>
  <si>
    <r>
      <t>วิทยาลัย การอาชีพนิคมคำสร้อย</t>
    </r>
    <r>
      <rPr>
        <sz val="16"/>
        <rFont val="TH SarabunPSK"/>
        <family val="2"/>
      </rPr>
      <t xml:space="preserve"> </t>
    </r>
    <r>
      <rPr>
        <b/>
        <sz val="16"/>
        <rFont val="TH SarabunPSK"/>
        <family val="2"/>
      </rPr>
      <t>จังหวัด  มุกดาหาร</t>
    </r>
  </si>
  <si>
    <r>
      <t xml:space="preserve">จากเงิน </t>
    </r>
    <r>
      <rPr>
        <sz val="16"/>
        <rFont val="TH SarabunPSK"/>
        <family val="2"/>
      </rPr>
      <t xml:space="preserve">............................................................................... </t>
    </r>
    <r>
      <rPr>
        <b/>
        <sz val="16"/>
        <rFont val="TH SarabunPSK"/>
        <family val="2"/>
      </rPr>
      <t>งบ</t>
    </r>
    <r>
      <rPr>
        <sz val="16"/>
        <rFont val="TH SarabunPSK"/>
        <family val="2"/>
      </rPr>
      <t xml:space="preserve"> .............................................</t>
    </r>
  </si>
  <si>
    <t xml:space="preserve">โครงการสร้างเสริมคุณภาพสถานศึกษาขนาดเล็กให้ได้มาตรฐานอาชีวศึกษา </t>
  </si>
  <si>
    <t xml:space="preserve">โครงการลดปัญหาการออกกลางคัน ของผู้เรียนอาชีวศึกษา </t>
  </si>
  <si>
    <t xml:space="preserve">โครงการวิจัยและพัฒนาอาชีวศึกษาเพื่อสร้างองค์ความรู้และนวัตกรรม </t>
  </si>
  <si>
    <t xml:space="preserve">โครงการเพิ่มขีดความสามารถทางภาษาสำหรับนักเรียนนักศึกษาอาชีวะ </t>
  </si>
  <si>
    <t>โครงการปฏิรูปการสอนภาษาไทย ประวัติศาสตร์ หน้าที่พลเมือง</t>
  </si>
  <si>
    <t xml:space="preserve">โครงการจัดศูนย์ฝึกอบรมอาชีพในสถานศึกษาอาชีวศึกษาเพื่อพัฒนาอาชีพประชาชน </t>
  </si>
  <si>
    <t xml:space="preserve">การจัดการศึกษาเรียนร่วมหลักสูตรอาชีวศึกษา และมัธยมศึกษาตอนปลาย (ทวิศึกษา) </t>
  </si>
  <si>
    <t xml:space="preserve">เงินอุดหนุนการหารายได้ระหว่างเรียนของนักเรียนนักศึกษาที่ยากจน </t>
  </si>
  <si>
    <t xml:space="preserve">โครงการความร่วมมือกับต่างประเทศเพื่อพัฒนาอาชีวศึกษาของประเทศไทย </t>
  </si>
  <si>
    <t>โครงการเร่งประสิทธิภาพการสอนครูอาชีวศึกษา</t>
  </si>
  <si>
    <t xml:space="preserve">โครงการจัดหาบุคลากรสนับสนุนเพื่อคืนครูให้นักเรียน </t>
  </si>
  <si>
    <t xml:space="preserve">วิทยาลัยการอาชีพนิคมคำสร้อย </t>
  </si>
  <si>
    <t>"บริการดี"</t>
  </si>
  <si>
    <t>"มีคุณธรรม"</t>
  </si>
  <si>
    <t>7.1 จำนวนนักเรียนนักศึกษา</t>
  </si>
  <si>
    <t xml:space="preserve">โครงการเสริมสร้างนวัตกรรมการพัฒนาเทคโนโลยีสิ่งประดิษฐ์ของคนรุ่นใหม่และหุ่นยนต์อาชีวศึกษา </t>
  </si>
  <si>
    <t xml:space="preserve">ขยายโอกาสทางการศึกษาวิชาชีพและพัฒนาคุณภาพการจัดหลักสูตรวิชาชีพระยะสั้นเพื่อพัฒนาอาชีพประชาชน </t>
  </si>
  <si>
    <t>จังหวัดมุกดาหาร</t>
  </si>
  <si>
    <t xml:space="preserve">นายปัญญา   </t>
  </si>
  <si>
    <t>นางสาวเปี่ยมสุขชโลบล  เสียงล้ำ</t>
  </si>
  <si>
    <t>นางรำไพ</t>
  </si>
  <si>
    <t xml:space="preserve">นางปนัฐฐินันท์ </t>
  </si>
  <si>
    <t xml:space="preserve">นายธราเทพ    </t>
  </si>
  <si>
    <t xml:space="preserve">นายธวัชชัย  </t>
  </si>
  <si>
    <t xml:space="preserve">นายศิริชัย    </t>
  </si>
  <si>
    <t xml:space="preserve">นายพันธ์ศักดิ์   </t>
  </si>
  <si>
    <t>นางนภัสสรณ์</t>
  </si>
  <si>
    <t xml:space="preserve">นายพรศักดิ์     </t>
  </si>
  <si>
    <t>นางสาวปนัดดา</t>
  </si>
  <si>
    <t xml:space="preserve">นางสาวสุพรรณี </t>
  </si>
  <si>
    <t>นางสาวเอมอร</t>
  </si>
  <si>
    <t xml:space="preserve">นายวิลัย </t>
  </si>
  <si>
    <t xml:space="preserve">นายประยอม </t>
  </si>
  <si>
    <t xml:space="preserve">นายบุญเต็ม </t>
  </si>
  <si>
    <t>นายวสันต์</t>
  </si>
  <si>
    <t xml:space="preserve">นางสาวพัชา </t>
  </si>
  <si>
    <t xml:space="preserve">จำปาดี </t>
  </si>
  <si>
    <t xml:space="preserve">นางสาวจารุชา </t>
  </si>
  <si>
    <t>วงค์จันทร์</t>
  </si>
  <si>
    <t>นางสาวจริยาพร</t>
  </si>
  <si>
    <t xml:space="preserve">คำนนท์ </t>
  </si>
  <si>
    <t xml:space="preserve">นางสาวอลิษา </t>
  </si>
  <si>
    <t>จันทร์สว่าง</t>
  </si>
  <si>
    <t xml:space="preserve">นางสาวปิยะนุช </t>
  </si>
  <si>
    <t xml:space="preserve">เสียงเย็น </t>
  </si>
  <si>
    <t xml:space="preserve">สุเววงศ์ </t>
  </si>
  <si>
    <t>นายสุนทร</t>
  </si>
  <si>
    <t xml:space="preserve">คนยืน </t>
  </si>
  <si>
    <t>นายณัฐพงษ์</t>
  </si>
  <si>
    <t>นายศิริพงษ์</t>
  </si>
  <si>
    <t xml:space="preserve">ทรัพย์ใหญ่ </t>
  </si>
  <si>
    <t>พนักงานขับรถ</t>
  </si>
  <si>
    <t xml:space="preserve">พนักงานบริการ </t>
  </si>
  <si>
    <t>14 ม.ค.2523</t>
  </si>
  <si>
    <t>ว/ด/ป เกิด</t>
  </si>
  <si>
    <t>29 ส.ค. 2516</t>
  </si>
  <si>
    <t>14 มี.ค. 2514</t>
  </si>
  <si>
    <t>12 ต.ค. 2522</t>
  </si>
  <si>
    <t>20 มี.ค. 2523</t>
  </si>
  <si>
    <t>20 พ.ค. 2517</t>
  </si>
  <si>
    <t>3 ก.ค. 2526</t>
  </si>
  <si>
    <t>15 เม.ย.2533</t>
  </si>
  <si>
    <t>ภาษาไทย</t>
  </si>
  <si>
    <t>9 ก.พ. 2528</t>
  </si>
  <si>
    <t>12 มิ.ย. 2533</t>
  </si>
  <si>
    <t>20 มี.ค. 2534</t>
  </si>
  <si>
    <t>20 ต.ค. 2535</t>
  </si>
  <si>
    <t>22 ธ.ค. 2536</t>
  </si>
  <si>
    <t xml:space="preserve">รายละเอียดการคำนวณ เงินอุดหนุนโครงการจัดการศึกษาตั้งแต่ระดับอนุบาลจนการศึกษาขั้นพื้นฐาน  </t>
  </si>
  <si>
    <t xml:space="preserve">รายการ </t>
  </si>
  <si>
    <t xml:space="preserve">อัตรการ
คำนวณ </t>
  </si>
  <si>
    <t xml:space="preserve">จำนวน
นักเรียน </t>
  </si>
  <si>
    <t>รวมงบประมาณ
ที่คาดว่าจะได้รับจัดสรร</t>
  </si>
  <si>
    <t xml:space="preserve">หมายเหตุ </t>
  </si>
  <si>
    <t>ค่าหนังสือเรียน   (2,000 บาท/ปี)</t>
  </si>
  <si>
    <t>ค่าอุปกรณ์การเรียน  (460 บาท/ปี)</t>
  </si>
  <si>
    <t>ค่าเครื่องแบบนักเรียน (900 บาท/ปี )</t>
  </si>
  <si>
    <t>พาณิชการ  (4,900 บาท/ปี)</t>
  </si>
  <si>
    <t>อุตสาหกรรม  (6,500 บาท/ปี)</t>
  </si>
  <si>
    <t xml:space="preserve">รวมค่าจัดการเรียนการสอน </t>
  </si>
  <si>
    <t>ค่าพัฒนาคุณภาพผู้เรียน  (950 บาท/ปี)</t>
  </si>
  <si>
    <t xml:space="preserve">รวมทั้งหมด </t>
  </si>
  <si>
    <t xml:space="preserve">แผนกวิชาอิเล็กทรอนิกส์ </t>
  </si>
  <si>
    <t xml:space="preserve">ค่าใช้สอย (ไปราชการ) </t>
  </si>
  <si>
    <t xml:space="preserve">ประมาณการรายรับ </t>
  </si>
  <si>
    <t xml:space="preserve">จำนวนเงิน /บาท </t>
  </si>
  <si>
    <t xml:space="preserve">ประมาณการรายจ่าย </t>
  </si>
  <si>
    <t xml:space="preserve">จำนวนเงิน/บาท </t>
  </si>
  <si>
    <t xml:space="preserve">หมาเหตุ </t>
  </si>
  <si>
    <t xml:space="preserve">อุตสาหกรรม </t>
  </si>
  <si>
    <t xml:space="preserve">พาณิชยกรรม </t>
  </si>
  <si>
    <t xml:space="preserve">ค่าหนังสือหัวละ 2000 บาท/ปี  </t>
  </si>
  <si>
    <t xml:space="preserve">อุปกรณ์การเรียน  หัวละ 460 บาท/ปี </t>
  </si>
  <si>
    <t xml:space="preserve"> -  วัสดุฝึก 8 แผนกวิชา </t>
  </si>
  <si>
    <t xml:space="preserve"> -  วัสดุสำนักงาน </t>
  </si>
  <si>
    <t xml:space="preserve">ค่าเครื่องแบบนักเรียน หัวละ 900 บาท/ปี </t>
  </si>
  <si>
    <t xml:space="preserve">- งบดำเนินงาน ปวช. </t>
  </si>
  <si>
    <t xml:space="preserve">- งบดำเนินงาน ปวส. </t>
  </si>
  <si>
    <t xml:space="preserve"> - ค่าถ่ายเอกสาร </t>
  </si>
  <si>
    <t xml:space="preserve">ค่ากิจกรรมพัฒนาผู้เรียน หัวละ 950 บาท/ปี </t>
  </si>
  <si>
    <t xml:space="preserve"> - ระยะสั้น </t>
  </si>
  <si>
    <t xml:space="preserve">งบดำเนินงาน </t>
  </si>
  <si>
    <t xml:space="preserve">ปวช. </t>
  </si>
  <si>
    <t xml:space="preserve">- อุดหนุนกิจกรรมองค์การ </t>
  </si>
  <si>
    <t xml:space="preserve">- โครงการหารายได้ระหว่างเรียน </t>
  </si>
  <si>
    <t xml:space="preserve">เงินเดือน </t>
  </si>
  <si>
    <t xml:space="preserve">- ค่าหนังสือ </t>
  </si>
  <si>
    <t xml:space="preserve">ข้าราชการ </t>
  </si>
  <si>
    <t xml:space="preserve">- ค่าอุปกรณ์การเรียน </t>
  </si>
  <si>
    <t xml:space="preserve">- ค่าเครื่องแบบนักเรียน </t>
  </si>
  <si>
    <t xml:space="preserve">- ค่ากิจกรรมพัฒนาคุณภาพผู้เรียน </t>
  </si>
  <si>
    <t xml:space="preserve">- ค่าจัดการเรียนการสอน </t>
  </si>
  <si>
    <t xml:space="preserve">- ค่าจัดการเรียนการสอน (จ้างครูจ้างสอน ,ลูกจ้าง) </t>
  </si>
  <si>
    <t xml:space="preserve">รวมประมาณรายจ่ายทั้งสิ้น </t>
  </si>
  <si>
    <t xml:space="preserve">ที่ </t>
  </si>
  <si>
    <t xml:space="preserve">จ้าง 11 เดือน </t>
  </si>
  <si>
    <t>ตำแหน่ง</t>
  </si>
  <si>
    <t>เงินเดือน/ด.</t>
  </si>
  <si>
    <t>ค่าครอง
ชีพ/ด.</t>
  </si>
  <si>
    <t>รวมเงิน/ด.</t>
  </si>
  <si>
    <t>รวมเงินเดือน 
11 เดือน</t>
  </si>
  <si>
    <t xml:space="preserve">นางสาวพัชรา </t>
  </si>
  <si>
    <t>เงิน
เดือน/ด.</t>
  </si>
  <si>
    <t>รวม
12เดือน</t>
  </si>
  <si>
    <t>เจ้าหน้าที่ธุรการ</t>
  </si>
  <si>
    <t>กาหาวงค์</t>
  </si>
  <si>
    <t xml:space="preserve">นายวสันต์ </t>
  </si>
  <si>
    <t>นายบุญเต็ม</t>
  </si>
  <si>
    <t>คนยืน</t>
  </si>
  <si>
    <t xml:space="preserve">พนักงานขับรถ </t>
  </si>
  <si>
    <t>นายประยอม</t>
  </si>
  <si>
    <t>ยามรักษาการณ์</t>
  </si>
  <si>
    <t>นางสาวจารุชา</t>
  </si>
  <si>
    <t>นางสาวอลิษา</t>
  </si>
  <si>
    <t>เสียงเย็น</t>
  </si>
  <si>
    <t xml:space="preserve">สมฤทธิ์ </t>
  </si>
  <si>
    <t>ทรัพย์ใหญ่</t>
  </si>
  <si>
    <t>พนักงานบริการ</t>
  </si>
  <si>
    <t xml:space="preserve">อัตราเงินเดือนลูกจ้างชั่วคราว </t>
  </si>
  <si>
    <t xml:space="preserve">รวมเงินเดือน +ค่าสมทบประกันสังคม </t>
  </si>
  <si>
    <t>วัสดุการศึกษาระยะสั้น</t>
  </si>
  <si>
    <t>ค.อ.ม.วิศวกรรมไฟฟ้า</t>
  </si>
  <si>
    <t>บธ.บ.คอมพิวเตอร์ธุรกิจ</t>
  </si>
  <si>
    <t xml:space="preserve">ศศ.บ.การจัดการทั่วไป
(คอมพิวเตอร์ธุรกิจ) </t>
  </si>
  <si>
    <t>ปทส.ไฟฟ้ากำลัง</t>
  </si>
  <si>
    <t>วท.บ.เทคโนโลยีอุตสาหกรรม</t>
  </si>
  <si>
    <t>วท.บ.อิเล็กทรอนิกส์</t>
  </si>
  <si>
    <t>คบ.ภาษาอังกฤษ</t>
  </si>
  <si>
    <t>วทบ.การจัดการอุตสาหกรรม</t>
  </si>
  <si>
    <t>วท.บ.เทคโนโลยีสารสนเทศ</t>
  </si>
  <si>
    <t>ปวส.การบัญชี</t>
  </si>
  <si>
    <t>อวท.คอมพิวเตอร์ธุรกิจ</t>
  </si>
  <si>
    <t>ปวส.คอมพิวเตอร์ธุรกิจ</t>
  </si>
  <si>
    <t xml:space="preserve">ป.โท </t>
  </si>
  <si>
    <t>ป.ตรี</t>
  </si>
  <si>
    <t>อ.ป.ตรี</t>
  </si>
  <si>
    <t>24 ก.ย. 2517</t>
  </si>
  <si>
    <t>งบประมาณคงเหลือ</t>
  </si>
  <si>
    <t>บธ.ม.บริหารธุรกิจ</t>
  </si>
  <si>
    <t>4 ก.ค. 2522</t>
  </si>
  <si>
    <t>5 ก.ย. 2533</t>
  </si>
  <si>
    <t>20 พ.ค. 2536</t>
  </si>
  <si>
    <t xml:space="preserve">จำนวน   1    หลัง   ขนาด 704 ตารางเมตร </t>
  </si>
  <si>
    <t>ครูผู้สอน/ผู้บริหาร</t>
  </si>
  <si>
    <t>10 ส.ค. 2518</t>
  </si>
  <si>
    <t xml:space="preserve">ค่าสาธารณูปโภค </t>
  </si>
  <si>
    <t xml:space="preserve">ครูจ้างสอน </t>
  </si>
  <si>
    <t xml:space="preserve">ผลิตและพัฒนากำลังคนหลักสูตระยะสั้น </t>
  </si>
  <si>
    <t xml:space="preserve">ผลิตและพัฒนากำลังคนสำหรับผู้ด้อยโอกาส (เรือนจำ) </t>
  </si>
  <si>
    <r>
      <t xml:space="preserve">โทรสาร      </t>
    </r>
    <r>
      <rPr>
        <sz val="16"/>
        <rFont val="TH SarabunPSK"/>
        <family val="2"/>
      </rPr>
      <t>โทร. 0-4266-2522</t>
    </r>
  </si>
  <si>
    <t xml:space="preserve">ตราวิทยาลัย </t>
  </si>
  <si>
    <r>
      <t xml:space="preserve">สีแดงเลือดหมู   </t>
    </r>
    <r>
      <rPr>
        <sz val="16"/>
        <rFont val="TH SarabunPSK"/>
        <family val="2"/>
      </rPr>
      <t xml:space="preserve">ความหมาย  เป็นสีแสดงถึงความสามัคคีของชาววิทยาลัยการอาชีพนิคมคำสร้อย </t>
    </r>
  </si>
  <si>
    <t>ข. เจ้าหน้าที่ทั่วไป/สนับสนุน</t>
  </si>
  <si>
    <t xml:space="preserve">นายกิมหงวน </t>
  </si>
  <si>
    <t>อุทัย</t>
  </si>
  <si>
    <t>มีข้าราชการ/ลูกจ้างไปช่วยราชการที่อื่น</t>
  </si>
  <si>
    <t xml:space="preserve"> - ค่าสมทบประกันสังคมพนักงานราชการ</t>
  </si>
  <si>
    <t xml:space="preserve">วัสดุเพื่อการประชาสัมพันธ์ </t>
  </si>
  <si>
    <t>โครงการ ประกวดร้องเพลง</t>
  </si>
  <si>
    <t>โครงการประกวดมารยาทไทย</t>
  </si>
  <si>
    <t>โครงการ วันวชิราวุธ</t>
  </si>
  <si>
    <t>โครงการ กิจกรรมส่งเสริมพระพุทธศาสนา เนื่องในวันวิสาขบูชา</t>
  </si>
  <si>
    <t>โครงการ วันงดสูบบุหรี่โลก</t>
  </si>
  <si>
    <t>โครงการ วันสุนทรภู่</t>
  </si>
  <si>
    <t>โครงการ วันภาษาไทยแห่งชาติ</t>
  </si>
  <si>
    <t>โครงการ กิจกรรมส่งเสริมพระพุทธศาสนา เนื่องในวันอาสาฬหบูชา และวันเข้าพรรษา</t>
  </si>
  <si>
    <t>โครงการ วันคล้ายวันสถาปนาลูกเสือไทย</t>
  </si>
  <si>
    <t>โครงการ เลือกตั้งคณะกรรมการดำเนินงานองค์การนักวิชาชีพในอนาคตแห่งประเทศไทย</t>
  </si>
  <si>
    <t>โครงการ สถานศึกษาสีขาว ปลอดยาเสพติดและอบายมุข</t>
  </si>
  <si>
    <t>กิจกรรมพัฒนาสมาชิกให้เป็นคนเก่งและมีความสุข</t>
  </si>
  <si>
    <t>โครงการ ประเมินหน่วยมาตรฐานองค์การนักวิชาชีพในอนาคตแห่งประเทศไทย วก.นิคมคำสร้อย</t>
  </si>
  <si>
    <t>โครงการประกวดโครงงานวิทยาศาตร์</t>
  </si>
  <si>
    <t>โครงการประกวดสิ่งประดิษฐ์จากวัสดุเหลือใช้</t>
  </si>
  <si>
    <t>โครงการ วันวิทยาศาสตร์</t>
  </si>
  <si>
    <t>ค่าเงินสมทบประกันสังคมพนักงานราชการ</t>
  </si>
  <si>
    <t>ยุทธศาสตร์ มาตรการ  แนวทางการปฏิบัติ และโครงการ</t>
  </si>
  <si>
    <t xml:space="preserve">การพัฒนาสถานศึกษา ให้เป็นที่ยอมรับ เริ่มต้นที่ "SCHOOL RESORT" ทำบ้านเราให้น่าอยู่สวยงาม </t>
  </si>
  <si>
    <t xml:space="preserve">บริหารงานตามนโยบาย รมต. กระทรวงศึกษาธิการ พลเอกดาว์พงษ์ รัตนสุวรรณ </t>
  </si>
  <si>
    <t xml:space="preserve">งานที่ดำเนินการอยู่แล้วและตรงตามนโยบาย </t>
  </si>
  <si>
    <t xml:space="preserve">งานที่ดำเนินการอยู่แล้วสามารถปรับให้เป็นไปตามนโยบาย  </t>
  </si>
  <si>
    <t xml:space="preserve">แนวทางการขับเคลื่อนนโยบายด้านการศึกษา ประกอบด้วย 2 ส่วนคือ  </t>
  </si>
  <si>
    <t xml:space="preserve">น้อมนำกระแสพระราชดำรัสของพระบาทสมเด็จพระเจ้าอยู่หัวภูมิพลอดุลยเดช ที่เกี่ยวกับการปฏิรูป </t>
  </si>
  <si>
    <t xml:space="preserve">การศึกษามาเป็นแนวทางในการปฏิบัติ ทรงมีพระราชดำรัสเกี่ยวกับการปฏิรูปการศึกษา ดังนี้  </t>
  </si>
  <si>
    <t>1.1 " ให้ครูรักเด็กและเด็กรักครู "</t>
  </si>
  <si>
    <t>1.2 " ให้ครูสอนเด็กให้มีน้ำใจกับเพื่อน ไม่ให้แข่งขันกัน แต่ให้แข่งกับตัวเอง ให้เด็กที่เรียนเก่งกว่าสอน</t>
  </si>
  <si>
    <t xml:space="preserve"> เพื่อนที่เรียนช้ากว่า "</t>
  </si>
  <si>
    <t>1.3 "ให้ครูจัดกิจกรรมให้เด็กร่วมกันทำ เพื่อให้เห็นคุณค่าของความสามัคคี"</t>
  </si>
  <si>
    <t>แนวนโยบายสำนักงานคณะกรรมการการอาชีวศึกษา โดยมี 4 มิติ คือ ยกระดับคุณภาพผู้เรียน เพิ่ม</t>
  </si>
  <si>
    <t>มุ่งเน้นงานวิชาการในสถานศึกษาเป็นหลัก ส่งเสริมให้ผู้เรียนมีทักษะวิชาชีพที่เป็นเลิศ ได้รับรางวัล</t>
  </si>
  <si>
    <t xml:space="preserve">ในระดับดับภาค ระดับชาติ  </t>
  </si>
  <si>
    <t>200 ไร่ ......-....... งาน .......-........ตารางวา</t>
  </si>
  <si>
    <t>ป.โท ศศม.การบริหารการศึกษา</t>
  </si>
  <si>
    <t>29 ก.ค. 2502</t>
  </si>
  <si>
    <t xml:space="preserve">สถานศึกษาเป็นที่ยอมรับของสังคม ชุมชน และสถานประกอบการ </t>
  </si>
  <si>
    <t xml:space="preserve">ภายใต้การบริหารงานโดยยึดหลักปรัชญาของเศรษฐกิจพอเพียง </t>
  </si>
  <si>
    <t xml:space="preserve">ส่งเสริมให้ผู้เรียนมีคุณธรรม ตามเอกลักษ์และอัตลักษ์สถานศึกษา ค่านิยมหลักของคนไทย 12 ประการ  </t>
  </si>
  <si>
    <t>และการบูรณาการตามหลักปรัชญาของเศรษฐกิจพอเพียง</t>
  </si>
  <si>
    <t>ลดปัญหาการออกกลางคัน</t>
  </si>
  <si>
    <t>ครุภัณฑ์</t>
  </si>
  <si>
    <t>งานวางแผนและงบประมาณ ฝ่ายแผนงานและความร่วมมือ</t>
  </si>
  <si>
    <t>ตุลาคม 2559</t>
  </si>
  <si>
    <t xml:space="preserve">วัตถุประสงค์วิทยาลัย </t>
  </si>
  <si>
    <t xml:space="preserve">เพื่อขยายโอกาสทางการศึกษาให้แก่เยาวชนและบุคคลทั่วไปในพื้นที่ที่ห่างไกลได้มีความรู้ด้านวิชาชีพ </t>
  </si>
  <si>
    <t>พัฒนาทักษะวิชาชีพที่มีอยู่ให้มีมาตรฐาน และพัฒนาเยาวชนให้เป็นคนดี คนเก่ง และสามารถที่จะอยู่</t>
  </si>
  <si>
    <t xml:space="preserve">ร่วมกันในสังคมได้อย่างมีความสุข </t>
  </si>
  <si>
    <t xml:space="preserve">ส่งเสริมและพัฒนากำลังคนให้มีคุณภาพชีวิตที่ดียิ่งขึ้น </t>
  </si>
  <si>
    <t xml:space="preserve">ปรับปรุงและพัฒนาหลักสูตรวิชาชีพอื่นๆ และภูมิปัญญาท้องถิ่น </t>
  </si>
  <si>
    <t>พัฒนาด้านวิจัย สื่อ และนวัตกรรมและสิ่งประดิษฐ์ โครงงาน โครงการวิชาชีพ เพื่อพัฒนา</t>
  </si>
  <si>
    <t>การจัดการเรียนการสอน และนำไปเผยแพร่หรือนำไปใช้ประโยชน์</t>
  </si>
  <si>
    <t xml:space="preserve">พัฒนาการจัดการศึกษาเรียนร่วมหลักสูตรอาชีวศึกษา และมัธยมศึกษาตอนปลาย (ทวิศึกษา) </t>
  </si>
  <si>
    <t>จัดการเรียนการสอนหลักสูตรเสริมวิชาชีพแกนมัธยม กับโรงเรียนเครือข่ายในพื้นที่</t>
  </si>
  <si>
    <t xml:space="preserve">พัฒนาการเรียนการสอนในด้าน (v-net) , ภาษาอังกฤษ , อาเซี่ยน </t>
  </si>
  <si>
    <t xml:space="preserve">พัฒนาการจัดการศึกษาระบบอาชีวศึกษาทวิภาคี 100 %  ทวิศึกษา </t>
  </si>
  <si>
    <t xml:space="preserve">To Be Number One AND To Be Win Win ทุกคนไปด้วยกัน/ทุกคนพัฒนาไปพร้อมกันสู่ความเป็นหนึ่ง </t>
  </si>
  <si>
    <t>ปริมาณผู้เรียนสายอาชีพ ส่งเสริมการมีส่วนร่วมทุกภาคส่วน เพิ่มประสิทธิภาพการบริหารจัดการและ</t>
  </si>
  <si>
    <t xml:space="preserve"> - สาขางาน การบัญชี </t>
  </si>
  <si>
    <t xml:space="preserve"> - สาขางาน การบัญชี (ทวิภาคี) </t>
  </si>
  <si>
    <t xml:space="preserve"> - สาขางาน คอมพิวเตอร์ธุรกิจ </t>
  </si>
  <si>
    <t xml:space="preserve"> - สาขางาน เทคนิคยานยนต์ (ทวิภาคี) </t>
  </si>
  <si>
    <t xml:space="preserve"> - สาขางาน อิเล็กทรอนิกส์อุตสาหกรรม(ทวิภาคี)  </t>
  </si>
  <si>
    <t xml:space="preserve"> - สาขางาน คอมพิวเตอร์ธุรกิจ (ทวิภาคี) </t>
  </si>
  <si>
    <t xml:space="preserve">งบอุดหนุนจากปีปัจจุบัน </t>
  </si>
  <si>
    <t>ประมาณการรายจ่าย  ปีงบประมาณ พ.ศ. 2560</t>
  </si>
  <si>
    <t>ยกระดับคุณภาพการจัดการอาชีวศึกษาระบบทวิภาคี</t>
  </si>
  <si>
    <t>โครงการพัฒนารูปแบบและยกระดับคุณภาพ(อาชีวะอาสา,Fixit Center)</t>
  </si>
  <si>
    <t xml:space="preserve">สิ่งประดิษฐ์/หุ่นยนต์+หารายได้ระหว่างเรียน </t>
  </si>
  <si>
    <t xml:space="preserve">ดีดวงพันธ์ </t>
  </si>
  <si>
    <t xml:space="preserve">อุคำ </t>
  </si>
  <si>
    <t>นางสาวยุพิน</t>
  </si>
  <si>
    <t xml:space="preserve">เงิน อศจ. </t>
  </si>
  <si>
    <t xml:space="preserve">หนองแคน </t>
  </si>
  <si>
    <t>นายประยุทธ</t>
  </si>
  <si>
    <t xml:space="preserve">คำทอง </t>
  </si>
  <si>
    <t xml:space="preserve">สุเววงค์ </t>
  </si>
  <si>
    <t xml:space="preserve">นายณัฐพงษ์ </t>
  </si>
  <si>
    <t>จำนวนคน</t>
  </si>
  <si>
    <t>ค่าวัสดุฝึก</t>
  </si>
  <si>
    <t xml:space="preserve">สามัญสัมพันธ์ </t>
  </si>
  <si>
    <t xml:space="preserve">เทคนิคพื้นฐาน </t>
  </si>
  <si>
    <t xml:space="preserve">แผนกวิชาไฟฟ้ากำลัง </t>
  </si>
  <si>
    <t>ครุภัณฑ์ทางการศึกษา</t>
  </si>
  <si>
    <t>โครงการปฐมนิเทศนักเรียน นักศึกษาฝึกงาน 2560</t>
  </si>
  <si>
    <t>โครงการปฉิมนิเทศนักเรียน นักศึกษาฝึกงาน 2560</t>
  </si>
  <si>
    <t>แนะแนวการศึกษาต่อ</t>
  </si>
  <si>
    <t xml:space="preserve">ทวิภาคี </t>
  </si>
  <si>
    <t xml:space="preserve">สร้างความยืดหยุ่นระหว่างสถานศึกษาภาครัฐและเอกชนในพื้นที่ </t>
  </si>
  <si>
    <t xml:space="preserve">STEM Education </t>
  </si>
  <si>
    <t xml:space="preserve">แนวทางการปฏิบัติงานสู่เป้าหมายแห่งความเป็นเลิศ (ผู้อำนวยการกิมหงวน อุทัย) </t>
  </si>
  <si>
    <t xml:space="preserve">งาน / ฝ่าย </t>
  </si>
  <si>
    <t>กันงบประมาณสิ้นปี</t>
  </si>
  <si>
    <t xml:space="preserve">จำนวน </t>
  </si>
  <si>
    <t>ราคา/หน่วย</t>
  </si>
  <si>
    <t xml:space="preserve">เตรียมความพร้อมก่อนสอบ V-net </t>
  </si>
  <si>
    <t xml:space="preserve">โครงการความร่วมมือผลิตกำลังคนด้านอาชีวศึกษาตอบสนอนภาคการผลิตและบริการในสาขาที่เป็นความต้องการของประเทศ </t>
  </si>
  <si>
    <t>งปม.สอศ.</t>
  </si>
  <si>
    <t xml:space="preserve">งปม สอศ. </t>
  </si>
  <si>
    <t>โครงการปรับปรุงห้องสมุดสมัยใหม่ 2559 ระยะ 2</t>
  </si>
  <si>
    <t xml:space="preserve">กิจกรรม </t>
  </si>
  <si>
    <t>กิจกรรม</t>
  </si>
  <si>
    <t xml:space="preserve">โครงการพัฒนาครูและบุคลากรทางการศึกษาในด้านงานประกันคุณภาพมาตรฐานการศึกษา </t>
  </si>
  <si>
    <t xml:space="preserve">โครงการเตรียมพร้อมเพื่อรองรับการประกันคุณภาพสถานศึกษา </t>
  </si>
  <si>
    <t>งานสื่อฯ</t>
  </si>
  <si>
    <t xml:space="preserve">โครงการจัดทำแผนฝึกประสบการณ์ร่วมกับสถานประกอบการ </t>
  </si>
  <si>
    <t xml:space="preserve">วัดผล </t>
  </si>
  <si>
    <t>ประกัน</t>
  </si>
  <si>
    <t>เพิ่ม</t>
  </si>
  <si>
    <t xml:space="preserve">เพิ่ม </t>
  </si>
  <si>
    <t xml:space="preserve">โครงการพัฒนาห้องเรียนเทคโนโลยีประจำแผนกวิชาการบัญชี </t>
  </si>
  <si>
    <t xml:space="preserve">โครงการพัฒนาห้องเรียนเทคโนโลยีประจำแผนกวิชาคอมพิวเตอร์ธุรกิจ </t>
  </si>
  <si>
    <t xml:space="preserve">โครงการพัฒนาห้องเรียนเทคโนโลยีประจำแผนกวิชาสามัญสัมพันธ์ </t>
  </si>
  <si>
    <t xml:space="preserve">โครงการพัฒนาแผนการจัดการเรียนรู้ </t>
  </si>
  <si>
    <t xml:space="preserve">รวมงบประมาณทั้งหมด </t>
  </si>
  <si>
    <t xml:space="preserve">คอมพิวเตอร์ธุรกิจ </t>
  </si>
  <si>
    <t xml:space="preserve">โครงการประกวดห้องเรียนเทคโนโลยี </t>
  </si>
  <si>
    <t>งานหลักสูตร</t>
  </si>
  <si>
    <t>งานห้องสมุด</t>
  </si>
  <si>
    <t xml:space="preserve">โครงการสำรวจสื่อ นวัตกรรม เทคโนโลยีการเรียนการสอน </t>
  </si>
  <si>
    <t xml:space="preserve">โครงการประกวดสื่อ วิจัย นวัตกรรม และเทคโนโลยีการจัดการเรียนการสอน </t>
  </si>
  <si>
    <t xml:space="preserve">โครงการอบรมพัฒนาจัดทำสื่อ นวัตกรรม เทคโนโลยีการเรียนการสอน </t>
  </si>
  <si>
    <t xml:space="preserve">งานสื่อ </t>
  </si>
  <si>
    <t xml:space="preserve">โครงการอบรมพัฒนาโปรแกรมสำเร็จรูปเพื่องานบัญชี (จากหน่วยงานภายนอก) </t>
  </si>
  <si>
    <t>แผนกวิชาการบัญชี</t>
  </si>
  <si>
    <t xml:space="preserve">โครงการจัดทำแฟ้มครูที่ปรึกษา </t>
  </si>
  <si>
    <t xml:space="preserve">โครงการเฝ้าระวังและดูแลผู้เรียน </t>
  </si>
  <si>
    <t>งานวัดผล</t>
  </si>
  <si>
    <t xml:space="preserve">โครงการเยี่ยมบ้านและที่อยู่อาศัยของผู้เรียน </t>
  </si>
  <si>
    <t xml:space="preserve">โครงการติดตามผู้เรียนที่ออกกลางคัน </t>
  </si>
  <si>
    <t xml:space="preserve">โครงการป้องกันและแก้ไขปัญหายาเสพติดในสถานศึกษา </t>
  </si>
  <si>
    <t xml:space="preserve">งานแนะแนวการจัดหางาน </t>
  </si>
  <si>
    <t>งบวัสดุฝึกแผนกฯ</t>
  </si>
  <si>
    <t xml:space="preserve">งบระยะสั้น </t>
  </si>
  <si>
    <t>งปม. สอศ.</t>
  </si>
  <si>
    <t>1. รัก</t>
  </si>
  <si>
    <t xml:space="preserve">รักในองค์กร รักในอาชีพ รักในสิ่งที่จะทำ </t>
  </si>
  <si>
    <t xml:space="preserve">2. รู้ </t>
  </si>
  <si>
    <t xml:space="preserve">รู้ในสิ่งที่จะทำ </t>
  </si>
  <si>
    <t xml:space="preserve">3. เรียน </t>
  </si>
  <si>
    <t xml:space="preserve">เรียนรู้ในสิ่งที่จะทำ </t>
  </si>
  <si>
    <t xml:space="preserve">4. ร่วม </t>
  </si>
  <si>
    <t>มีส่วนร่วม</t>
  </si>
  <si>
    <t>5. ร้อย</t>
  </si>
  <si>
    <t xml:space="preserve">มีมนุษยสัมพันธ์ </t>
  </si>
  <si>
    <t xml:space="preserve">6. เรียง </t>
  </si>
  <si>
    <t xml:space="preserve">จัดลำดับในงาน </t>
  </si>
  <si>
    <t>7. รอบครอบ</t>
  </si>
  <si>
    <t xml:space="preserve">มีความรอบครอบ </t>
  </si>
  <si>
    <t xml:space="preserve">8. เริ่ม </t>
  </si>
  <si>
    <t xml:space="preserve">พร้อมที่จะเริ่มต้นใหม่ได้ตลอดเวลา </t>
  </si>
  <si>
    <t>งปม. สอศ.+ระยะสั้น</t>
  </si>
  <si>
    <t>แผนปฏิบัติการโครงการงานกิจกรรมนักเรียน นักศึกษา</t>
  </si>
  <si>
    <t>ฝ่ายพัฒนากิจการนักเรียน นักศึกษา ปีงบประมาณ ๒๕๖๐</t>
  </si>
  <si>
    <t>ชื่อโครงการ</t>
  </si>
  <si>
    <t>ระยะเวลาดำเนินการ</t>
  </si>
  <si>
    <t>กิจกรรมคอมพิวเตอร์อินเตอร์เน็ต</t>
  </si>
  <si>
    <t>ปีงบประมาณ ๒๕๖๐</t>
  </si>
  <si>
    <t>กิจกรรมองค์การนักวิชาชีพ (ชมรมวิชาชีพ ๖ ชมรมๆ ละ ๕,๐๐๐ บาท)</t>
  </si>
  <si>
    <t>บริหารงานองค์การ ๒๐%</t>
  </si>
  <si>
    <t>กิจกรรมพัฒนาสมาชิกให้เป็นคนดีและมีความสุข</t>
  </si>
  <si>
    <t>โครงการ วันรักต้นไม้ประจำปีของชาติ ประจำปี ๒๕๕๙</t>
  </si>
  <si>
    <t xml:space="preserve"> ๒๑  ตุลาคม  ๒๕๕๙</t>
  </si>
  <si>
    <t>โครงการ วันปิยมหาราช</t>
  </si>
  <si>
    <t>โครงการ เดินทางไกลและอยู่ค่ายพักแรมลูกเสือวิสามัญต้านภัยยาเสพติด ประจำปีการศึกษา ๒๕๕๙</t>
  </si>
  <si>
    <t>๒-๔ พฤศจิกายน  ๒๕๕๙</t>
  </si>
  <si>
    <t>โครงการ ประกวดสุนทรพจน์</t>
  </si>
  <si>
    <t>โครงการ รณรงค์ป้องกันโรคเอดส์ เนื่องในวันเอดส์โลก ประจำปี ๒๕๕๙</t>
  </si>
  <si>
    <t>โครงการ พิธีถวายราชสดุดี เนื่องในวันพ่อแห่งชาติ ประจำปี ๒๕๕๙</t>
  </si>
  <si>
    <t>โครงการ ตรวจสุขภาพนักเรียน นักศึกษาประจำปีการศึกษา  ๒๕๕๙</t>
  </si>
  <si>
    <t xml:space="preserve"> ๒๑ เดือนธันวาคม ๒๕๕๙</t>
  </si>
  <si>
    <t>โครงการ แข่งขันกีฬาภายใน ภูติ้วเกมส์ต้านภัยยาเสพติด  ครั้งที่ ๑๙</t>
  </si>
  <si>
    <t>ระหว่างเดือนกรกฎาคม  ๒๕๖๐</t>
  </si>
  <si>
    <t xml:space="preserve">โครงการ ทำบุญตักบาตรเนื่องในวันขึ้นปีใหม่  ปี ๒๕๖๐ </t>
  </si>
  <si>
    <t>โครงการ วันต้นไม้ประจำปีของชาติ ประจำปี พ.ศ. ๒๕๖๐</t>
  </si>
  <si>
    <t>โครงการ ตรวจหาสารเสพติดจากนักเรียน นักศึกษา ประจำปีการศึกษา ๒๕๖๐</t>
  </si>
  <si>
    <t>โครงการ รณรงค์ประชาสัมพันธ์ เนื่องในวันต่อต้านยาเสพติด (๒๖ มิถุนายน) ประจำปี ๒๕๖๐</t>
  </si>
  <si>
    <t>โครงการ วันไหว้ครูและวันคล้ายวันสถาปนาวิทยาลัย ประจำปีการศึกษา ๒๕๖๐</t>
  </si>
  <si>
    <t>โครงการ แข่งขันกีฬาอาชีวศึกษา ระดับสถานศึกษา/อศจ./ภาค/ชาติ</t>
  </si>
  <si>
    <t>ระหว่างเดือนกรกฎาคม - สิงหาคม  ๒๕๖๐</t>
  </si>
  <si>
    <t>โครงการ อบรมคุณธรรม จริยธรรม นักเรียน นักศึกษาใหม่ ประจำปีการศึกษา ๒๕๕๙</t>
  </si>
  <si>
    <t>๒๒ - ๒๓ กรกฎาคม ๒๕๖๐</t>
  </si>
  <si>
    <t>โครงการ อบรมนักเรียน นักศึกษาสถานศึกษาคุณธรรม</t>
  </si>
  <si>
    <t xml:space="preserve">โครงการ พิธีถวายราชสดุดีเฉลิมพระเกียรติสมเด็จพระนางเจ้าฯ พระบรมราชินีนาถ </t>
  </si>
  <si>
    <t>“เนื่องในวันแม่แห่งชาติ ๑๒ สิงหาคม ๒๕๕๙”</t>
  </si>
  <si>
    <t>โครงการ พิธีเตรียมลูกเสือวิสามัญ (ประดับแถบสองสี) ประจำปีการศึกษา ๒๕๕๙</t>
  </si>
  <si>
    <t>โครงการ อบรมเขียนแผนปฏิบัติการฝ่ายพัฒนากิจการนักเรียน นักศึกษา</t>
  </si>
  <si>
    <t>ระหว่างเดือนตุลาคม – เดือนธันวาคม   ๒๕๕๙</t>
  </si>
  <si>
    <t>โครงการ เตรียมประเมินหน่วยมาตรฐานองค์การนักวิชาชีพในอนาคตแห่งประเทศไทย วก.นิคมคำสร้อย</t>
  </si>
  <si>
    <t>โครงการ วันคริสร์มาต</t>
  </si>
  <si>
    <t>โครงการ ประชุมวิชาการองค์การนักวิชาชีพในอนาคตแห่งประเทศไทย การแข่งขันทักษะวิชาชีพ</t>
  </si>
  <si>
    <t>และวิชาพื้นฐาน  ระดับสถานศึกษา  ประจำปีการศึกษา  ๒๕๕๙</t>
  </si>
  <si>
    <t>และวิชาพื้นฐาน  ระดับ อศจ.มุกดาหาร  ประจำปีการศึกษา  ๒๕๕๙</t>
  </si>
  <si>
    <t>โครงการ ทดสอบมาตรฐานฝีมือทางวิชาชีพ ประจำปีการศึกษา ๒๕๕๘</t>
  </si>
  <si>
    <t>โครงการ ประกวดโครงงานวิชาชีพ (Project) ประจำปีการศึกษา ๒๕๕๘</t>
  </si>
  <si>
    <t>9 – ๑๐ กุมภาพันธ์ ๒๕๖๐</t>
  </si>
  <si>
    <t>รวมงบประมาณกิจกรรมทั้งสิ้น</t>
  </si>
  <si>
    <t>ลำดับ
ที่</t>
  </si>
  <si>
    <t>หลักในการทำงาน 8ร.</t>
  </si>
  <si>
    <t xml:space="preserve">ด้านที่ 1 หลักสูตรและกระบวนการเรียนการสอน การวัดผลประเมินผล </t>
  </si>
  <si>
    <t xml:space="preserve">การพัฒนาคนตลอดช่วงชีวิต </t>
  </si>
  <si>
    <t xml:space="preserve">ลดเวลาเรียนเพิ่มเวลารู้ </t>
  </si>
  <si>
    <t xml:space="preserve">ส่งเสริมการอ่านออกเขียนได้ </t>
  </si>
  <si>
    <t xml:space="preserve">หลักสูตรและกระบวนการเรียนรู้ </t>
  </si>
  <si>
    <t xml:space="preserve">การคิดวิเคราะห์ ทักษะ 3R8C ภาษาต่างประเทศ </t>
  </si>
  <si>
    <t xml:space="preserve">พัฒนาทักษะการเป็นผู้ประกอบการ </t>
  </si>
  <si>
    <t xml:space="preserve">โครงการสถานศึกษาคุณธรรม จริยธรรมความเป็นพลเมืองที่ดีค่านิยมและจิตสำนึกที่ดี </t>
  </si>
  <si>
    <t>ทะนุบำรุงและอุปถัมภ์ พระพุทธศาสนาและศาสนาอื่นๆ อนุรักษ์ ฟื้นฟู และเผยแพร่</t>
  </si>
  <si>
    <t xml:space="preserve">มรดกทางวัฒนธรรม </t>
  </si>
  <si>
    <t xml:space="preserve">ธนาคารขยะ </t>
  </si>
  <si>
    <t xml:space="preserve">พัฒนาระบบการสอบ V-NET ให้ได้มาตรฐาน </t>
  </si>
  <si>
    <t>พัฒนารูปแบบหนังสือให้เหมาะสมกับยุค Thailand 4.0</t>
  </si>
  <si>
    <t xml:space="preserve">การสอนทางไกล DLIT/DLTV </t>
  </si>
  <si>
    <t>พัฒนาครูแนวใหม่ด้วยนวัตกรรม การศึกษาชั้นเรียน (Lesson Study) และวิธีการแบบเปิด</t>
  </si>
  <si>
    <t>(Open Approach) ให้ตอบโจทย์ความต้องการครูในศตวรรษที่ 21</t>
  </si>
  <si>
    <t>สามารถเชี่ยวชาญตามความถนัด มีความรับผิดชอบต่อครอบครัวชุมชน สังคม และ</t>
  </si>
  <si>
    <t xml:space="preserve">ประเทศชาติด้วยการจัดการเรียนรู้ตามแนว STAR ATEMS </t>
  </si>
  <si>
    <t xml:space="preserve">พัฒนาระบบประเมินและประกันคุณภาพ  </t>
  </si>
  <si>
    <t xml:space="preserve">พัฒนาระบบการนิเทศ </t>
  </si>
  <si>
    <t xml:space="preserve">ด้านที่ 2 ผลิต พัฒนาครู คณาจารย์ และบุคลากรทางการศึกษา </t>
  </si>
  <si>
    <t xml:space="preserve">จัดทำแผนอัตรากำลังล่วงหน้า 10 ปี </t>
  </si>
  <si>
    <t xml:space="preserve">พัฒนาหลักสูตรผลิตครูอาชีวศึกษา </t>
  </si>
  <si>
    <t xml:space="preserve">การเข้าสู่ตำแหน่งผู้อำนวยการสถานศึกษา </t>
  </si>
  <si>
    <t xml:space="preserve">เร่งแก้ปัญหาความขาดแคลนครู </t>
  </si>
  <si>
    <t xml:space="preserve">ส่งเสริมให้ครูใช้ศักยภาพ ในการสอนและการฝึกทักษะอาชีพอย่างเต็มที่ </t>
  </si>
  <si>
    <t xml:space="preserve">ประเมินสมรรถนะครูเพื่อการพัฒนา </t>
  </si>
  <si>
    <t xml:space="preserve">พัฒนาครูโดยใช้ภูมิภาคเป็นฐาน </t>
  </si>
  <si>
    <t xml:space="preserve">Boot Camp </t>
  </si>
  <si>
    <t>TVET TEPR Online</t>
  </si>
  <si>
    <t xml:space="preserve">สร้างระบบแนะแนวและแบบทดสอบความถนัด </t>
  </si>
  <si>
    <t xml:space="preserve">ปรับระบบการได้มาซึ่งวิทยฐานะ </t>
  </si>
  <si>
    <t xml:space="preserve">2. นโยบายด้านการศึกษา </t>
  </si>
  <si>
    <t>ปรับการจ้างลูกจ้างแบบจ้างเหมาบริการและพนักงานราชการให้ตรงตามความต้องการ</t>
  </si>
  <si>
    <t xml:space="preserve">ของพื้นที่ </t>
  </si>
  <si>
    <t xml:space="preserve">สร้างขวัญกำลังใจซ่อม บ้านพักครู </t>
  </si>
  <si>
    <t xml:space="preserve">เพิ่มปริมาณผู้เรียนและทวิศึกษา </t>
  </si>
  <si>
    <t xml:space="preserve">ม.44 แก้ปัญหาการทะเลาะวิวาท </t>
  </si>
  <si>
    <t>เตรียมความพร้อมกำลังคนในยุค ประเทศไทย 4.0</t>
  </si>
  <si>
    <t>ส่งเสริมความร่วมมือสถานศึกษาอาชีวศึกษารัฐ และเอกชน สร้างความร่วมมือผลิตกำลังคน</t>
  </si>
  <si>
    <t xml:space="preserve">ระดับจังหวัด/พื้นที่ (กศจ. อศจ.) </t>
  </si>
  <si>
    <t xml:space="preserve">ส่งเสริมให้สถานประกอบการร่วมจัดอาชีวศึกษา กรอ.อศ./อ.กรอ.อศ. </t>
  </si>
  <si>
    <t xml:space="preserve">พัฒนาระบบการศึกษาแบบยืดหยุ่น สอศ. สกอ. </t>
  </si>
  <si>
    <t xml:space="preserve">ทวิวุฒิ  </t>
  </si>
  <si>
    <t>จัดการศึกษาอาชีวศึกษาสู่มาตรฐานสากล รองรับการเตรียมกำลังคน APEC</t>
  </si>
  <si>
    <t xml:space="preserve">(ความร่วมมือต่างประเทศ) </t>
  </si>
  <si>
    <t>อาชีวศึกษาเป็นเลิศ (Re-profile)</t>
  </si>
  <si>
    <t xml:space="preserve">ส่งเสริมอาชีวศึกษาให้มีความเป็นเลิศเฉพาะด้าน (เฉพาะทาง) </t>
  </si>
  <si>
    <t xml:space="preserve">สานพลังประชารัฐด้านการยกระดับคุณวุฒิ วิชาชีพ </t>
  </si>
  <si>
    <t xml:space="preserve">(1) Re-branding </t>
  </si>
  <si>
    <t xml:space="preserve">(2) การจัดทำฐานข้อมูล Demand and Supply </t>
  </si>
  <si>
    <t xml:space="preserve">(3) Excellent Model School </t>
  </si>
  <si>
    <t>(4) Standard and Certification Center</t>
  </si>
  <si>
    <t xml:space="preserve">การจัดการศึกษาในเขตเศรษฐกิจพิเศษ </t>
  </si>
  <si>
    <t xml:space="preserve">ส่งเสริมงานวิจัย นวัตกรรมวิจัยในโยบาย (อาชีวศึกษา)  </t>
  </si>
  <si>
    <t>ด้านที่ 4 ขยายโอกาสทางการศึกษา การเข้าถึงบริการทางการศึกษาและการเรียนรู้อย่างต่อเนื่อง</t>
  </si>
  <si>
    <t xml:space="preserve">ตลอดชีวิต </t>
  </si>
  <si>
    <t xml:space="preserve">สร้างโอกาสให้ทุกคนได้เข้าถึงคุณภาพอาชีวศึกษาอย่างเท่าเทียม </t>
  </si>
  <si>
    <t xml:space="preserve">การแก้ปัญหา / พัฒนาสถานศึกษาขนาดเล็ก (รัฐ) </t>
  </si>
  <si>
    <t xml:space="preserve">การแก้ปัญหา/พัฒนาสถานศึกษาเอกชนขนาดเล็กที่ประสบปัญหากิจการ (เอกชน) </t>
  </si>
  <si>
    <t xml:space="preserve">การแก้ปัญหาเด็กตกหล่น </t>
  </si>
  <si>
    <t xml:space="preserve">เพิ่มหลักสูตรเตรียมอาชีวศึกษา (กรณีศึกษาความเป็นไปได้) </t>
  </si>
  <si>
    <t xml:space="preserve">ด้านที่ 5 ส่งเสริมและพัฒนาระบบเทคโนโลยีดิจิทัลเพื่อการศึกษา </t>
  </si>
  <si>
    <t xml:space="preserve">การบูรณาการเครือข่าย ICT </t>
  </si>
  <si>
    <t xml:space="preserve">การบูรณาการ Content </t>
  </si>
  <si>
    <t xml:space="preserve">การบูรณาการสื่อ </t>
  </si>
  <si>
    <t xml:space="preserve">ศูนย์ดิจิทัลชุมชน </t>
  </si>
  <si>
    <t xml:space="preserve">ด้านที่ 6 พัฒนาระบบบริหารจัดการและส่งเสริมให้ทุกภาคส่วนร่วมในการจัดการศึกษา </t>
  </si>
  <si>
    <t>แผนการศึกษาแห่งชาติ พ.ศ. 2560-2574</t>
  </si>
  <si>
    <t xml:space="preserve">แผนยุทธศาสตร์การศึกษาแห่งชาติ 20 ปี </t>
  </si>
  <si>
    <t xml:space="preserve">Road Map กระทรวงศึกษาธิการ ระยะ 1 ปี 5 ปี 15 ปี </t>
  </si>
  <si>
    <t xml:space="preserve">แผนปฏิบัติราชการกระทรวงศึกษาธิการ ประจำปี 2561 (แผนคำขอ) </t>
  </si>
  <si>
    <t xml:space="preserve">พ.ร.บ. การศึกษาชาติ </t>
  </si>
  <si>
    <t>การรับนักศึกษาปีการศึกษา 2560</t>
  </si>
  <si>
    <t xml:space="preserve">สร้างค่านิยมอาชีวศึกษา </t>
  </si>
  <si>
    <t xml:space="preserve">การลดปัญหาการออกกลางคน ในสถานศึกษาอาชีวะรัฐและเอกชน </t>
  </si>
  <si>
    <t xml:space="preserve">การบริหารงานส่วนภูมิภาค ให้ภาคส่วนต่างๆ ร่วมจัดการศึกษาและแน้นการกระจายอำนาจ </t>
  </si>
  <si>
    <t xml:space="preserve">รวมอาชีวะรัฐ/เอกชน การจัดระบบบริหารจัดการ อาชีวศึกษาเอกชน </t>
  </si>
  <si>
    <t xml:space="preserve">ปรับค่าใช้จ่ายรายหัว ปรับเปลี่ยนการจัดสรรงบประมาณสนับสนุนการศึกษา </t>
  </si>
  <si>
    <t xml:space="preserve">กำหนดตัวชี้วัดการปฏิบัติงานของผู้บริหารสถานศึกษา </t>
  </si>
  <si>
    <t xml:space="preserve">ปรับกระบวนการพิจารณาความดีความชอบบนพื้นฐานผลสัมฤทธิ์การปฏิบัติงาน </t>
  </si>
  <si>
    <t xml:space="preserve">แก้ปัญหาทุจริต ประพฤติมิชอบ </t>
  </si>
  <si>
    <t xml:space="preserve">จัดตลาดคลองผดุงกรุงเกษมเพื่อเป็นชองทางจำแหน่งผลผลิตนักศึกษา </t>
  </si>
  <si>
    <t xml:space="preserve">การเผยแพร่ภาพลักษณ์และกิจกรรมองค์การ </t>
  </si>
  <si>
    <t xml:space="preserve">สนับสนุนในการขับเคลื่อนการแก้ปัญหา จชต. </t>
  </si>
  <si>
    <t>พัฒนาครูแนวใหม่เพื่อปลูกฝังเยาวชนให้เป็นพลเมืองดี วินัยเด่น คนดีมีวินัย รักภูมิใจในชาติ</t>
  </si>
  <si>
    <t>ด้านที่ 3 ผลิต พัฒนากำลังคนรวมทั้งงานวิจัยที่สอดคล้องกับความต้องการของ</t>
  </si>
  <si>
    <t xml:space="preserve">การพัฒนาประเทศ </t>
  </si>
  <si>
    <t xml:space="preserve">ระดับจังหวัด/พื้นที่ (กศจ. อศจ.)  </t>
  </si>
  <si>
    <t>การบูรณาการ Content</t>
  </si>
  <si>
    <t xml:space="preserve">            วิทยาลัยการอาชีพนิคมคำสร้อย จึงได้ทำแผนปฏิบัติการประจำปีงบประมาณ. 2560 โดยได้จัดทำขึ้นจากการระดมสมอง ของผู้บริหาร คณะกรรมการบริหารสถานศึกษา คณะกรรมการวิทยาลัย และบุคลากร เพื่อประโยชน์แก่การบริหารเงินงบประมาณงานโครงการกิจกรรมตามแผนงานต่างๆอันจะเป็นประโยชน์ต่อ นักเรียนนักศึกษาและชุมชนตลอดจนครูที่เกี่ยวข้องทุกฝ่ายอีกทั้งมุ่งเน้นการใช้เงินงบประมาณอย่างมีประสิทธิภาพ ประสิทธิผล ประโยชน์ ประหยัดและถูกต้องตามระเบียบทางราชการ </t>
  </si>
  <si>
    <t xml:space="preserve">             ท้ายนี้ ขอขอบพระคุณ คณะกรรมการสถานศึกษา วิทยาลัยการอาชีพนิคมคำสร้อยคณะกรรมการการบริหารสถานศึกษา วิทยาลัยการอาชีพนิคมคำสร้อย ที่ให้ข้อมูลแก่ฝ่ายแผนงานและความร่วมมือเพื่อเป็นแนวทางในการจัดทำแผนปฏิบัติการ ประจำปีงบประมาณ 2560 ให้สำเร็จทั้งนี้หากแผนปฏิบัติการประจำปี งบประมาณ 2560 นี้ มีส่วนหนึ่งส่วนใดขาดตกบกพร่อง ผู้จัดทำและรวบรวมแผนปฏิบัติราชการประจำปีนี้ ขอน้อมรับแก้ไขและขออภัยด้วย  </t>
  </si>
  <si>
    <t xml:space="preserve">            แผนปฏิบัติราชการประจำปีงบประมาณ 2560 ของวิทยาลัยการอาชีพนิคมคำสร้อย จังหวัดมุกดาหารนี้เป็นเครื่องมือที่สำคัญในการบริหารจัดการของวิทยาลัยการอาชีพนิคมคำสร้อย ให้มีประสิทธิภาพเป็นไปตามแผนปฏิบัติการยุทธศาสตร์ของสำนักงานคณะกรรมการการอาชีวศึกษาซึ่งได้จัดทำแผนปฏิบัติการประจำปีงบประมาณ 2560 ขึ้นเพื่อให้การใช้จ่ายงบประมาณประจำปีเป็นไปตาม ยุทธศาสตร์ นโยบาย ของรัฐบาล กระทรวงศึกษาธิการ และสำนักงานคณะกรรมการการอาชีวศึกษาและสามารถควบคุมการใช้จ่ายเงิน ในการบริหารงานของวิทยาลัยอย่างมีประสิทธิภาพและถูกต้องตามระเบียบทางราชการ </t>
  </si>
  <si>
    <t>หลักสูตรและกระบวนการเรียนรู้</t>
  </si>
  <si>
    <t>การคิดวิเคราะห์ ทักษะ 3R8C ภาษาต่างประเทศ</t>
  </si>
  <si>
    <t>พัฒนาทักษะการเป็นผู้ประกอบการ</t>
  </si>
  <si>
    <t xml:space="preserve">มรดกทางวัฒนธรรม  </t>
  </si>
  <si>
    <t>พัฒนาระบบการสอบ V-NET ให้ได้มาตรฐาน</t>
  </si>
  <si>
    <t xml:space="preserve">การสอนทางไกล DLIT/DLTV  </t>
  </si>
  <si>
    <t xml:space="preserve">(Open Approach) ให้ตอบโจทย์ความต้องการครูในศตวรรษที่ 21 </t>
  </si>
  <si>
    <t xml:space="preserve">ประเทศชาติด้วยการจัดการเรียนรู้ตามแนว STAR ATEMS  </t>
  </si>
  <si>
    <t>พัฒนาระบบการนิเทศ</t>
  </si>
  <si>
    <t xml:space="preserve">Boot Camp  </t>
  </si>
  <si>
    <t xml:space="preserve">TVET TEPR Online </t>
  </si>
  <si>
    <t>ปรับระบบการได้มาซึ่งวิทยฐานะ</t>
  </si>
  <si>
    <t>สร้างขวัญกำลังใจซ่อม บ้านพักครู</t>
  </si>
  <si>
    <t>ม.44 แก้ปัญหาการทะเลาะวิวาท</t>
  </si>
  <si>
    <t xml:space="preserve">เตรียมความพร้อมกำลังคนในยุค ประเทศไทย 4.0 </t>
  </si>
  <si>
    <t>พัฒนาระบบการศึกษาแบบยืดหยุ่น สอศ. สกอ.</t>
  </si>
  <si>
    <t xml:space="preserve">ทวิวุฒิ   </t>
  </si>
  <si>
    <t xml:space="preserve">อาชีวศึกษาเป็นเลิศ (Re-profile) </t>
  </si>
  <si>
    <t>(2) การจัดทำฐานข้อมูล Demand and Supply</t>
  </si>
  <si>
    <t xml:space="preserve">(3) Excellent Model School  </t>
  </si>
  <si>
    <t xml:space="preserve">(4) Standard and Certification Center </t>
  </si>
  <si>
    <t>การจัดการศึกษาในเขตเศรษฐกิจพิเศษ</t>
  </si>
  <si>
    <t>สร้างโอกาสให้ทุกคนได้เข้าถึงคุณภาพอาชีวศึกษาอย่างเท่าเทียม</t>
  </si>
  <si>
    <t>ศูนย์เศรษฐกิจพอเพียง ศูนย์การเรียนรู้ ตลอดชีวิต ศูนย์ฝึกอาชีพชุมชน</t>
  </si>
  <si>
    <t>ด้านที่ 4 ขยายโอกาสทางการศึกษา การเข้าถึงบริการทางการศึกษาและการเรียนรู้</t>
  </si>
  <si>
    <t xml:space="preserve">อย่างต่อเนื่องตลอดชีวิต </t>
  </si>
  <si>
    <t xml:space="preserve">1. อาคารพาณิชยกรรม </t>
  </si>
  <si>
    <t xml:space="preserve">2. อาคารอุตสาหกรรม </t>
  </si>
  <si>
    <t>3. อาคารสามัญสัมพันธ์</t>
  </si>
  <si>
    <t xml:space="preserve">4. อาคารเรียนชั่วคราว </t>
  </si>
  <si>
    <t xml:space="preserve">5. หอประชุมโรงอาหาร </t>
  </si>
  <si>
    <t xml:space="preserve">6. อาคารโสตทัศนศึกษา </t>
  </si>
  <si>
    <t xml:space="preserve">7. อาคารอเนกประสงค์ </t>
  </si>
  <si>
    <t xml:space="preserve">ภายใน 1 ปี ให้เด็กทุกคนได้เข้าถึงคุณภาพการศึกษาอย่างเท่าเทียม </t>
  </si>
  <si>
    <t>นโยบายการจัดอาชีวศึกษาทุกระดับเพื่อการขับเคลื่อนสู่การปฏิบัติในสถาบันการ</t>
  </si>
  <si>
    <t>อาชีวศึกษาและสถานศึกษา</t>
  </si>
  <si>
    <t xml:space="preserve">1. หลักสูตรและกระบวนการเรียนการสอนการวัดผลประเมินผล </t>
  </si>
  <si>
    <t xml:space="preserve">2. ผลิตพัฒนาครูคณาจารย์และบุคลากรทางการศึกษา </t>
  </si>
  <si>
    <t xml:space="preserve">5. ส่งเสริมและพัฒนาระบบเทคโนโลยีดิจิทัลเพื่อการศึกษา </t>
  </si>
  <si>
    <t xml:space="preserve">6. พัฒนาระบบบริหารจัดการและส่งเสริมให้ทุกภาคส่วนมีส่วนร่วมในการจัดการศึกษา </t>
  </si>
  <si>
    <t>นโยบายประเทศไทย 4.00</t>
  </si>
  <si>
    <t xml:space="preserve">1.1 การจัดหลักสูตรฐานสมรรถนะแบบมีส่วนร่วม และกระบวนการ เรียนการสอน ให้สอดคล้อง </t>
  </si>
  <si>
    <t xml:space="preserve">1.2 ภาษาต่างประเทศ </t>
  </si>
  <si>
    <t xml:space="preserve">1.3 ความเป็นพลเมืองดี มีคุณธรรม </t>
  </si>
  <si>
    <t xml:space="preserve">1.4 ทวิภาคี </t>
  </si>
  <si>
    <t xml:space="preserve">1.5 การเป็นผู้ประกอบการ </t>
  </si>
  <si>
    <t xml:space="preserve">1.6 วัดและประเมินผลตามสภาพจริง และการประเมินสมรรถนะผู้สำเร็จตามมาตฐานอาชีพ </t>
  </si>
  <si>
    <t xml:space="preserve">1.7 การพัฒนาคนตลอดช่วงชีวิต </t>
  </si>
  <si>
    <t xml:space="preserve">1.8 ลดเวลาเรียนเพิ่มเวลารู้ </t>
  </si>
  <si>
    <t xml:space="preserve">1.9 STEM Education </t>
  </si>
  <si>
    <t xml:space="preserve">1.10 ส่งเสริมการอ่านออกเขียนได้ </t>
  </si>
  <si>
    <t xml:space="preserve">1.11 หลักสูตรและกระบวนการเรียนรู้ </t>
  </si>
  <si>
    <t xml:space="preserve">1.12 การคิดวิเคราะห์ ทักษะ ๓R๘C ภาษาต่างประเทศ </t>
  </si>
  <si>
    <t>1.13 พัฒนาทักษะการเป็นผู้ประกอบการ</t>
  </si>
  <si>
    <t xml:space="preserve">1.14 โครงกการสถานศึกษาคุณธรรม จริยธรรม และความเป็นพลเมืองดี ค่านิยมและจิตสำนึกที่ดี </t>
  </si>
  <si>
    <t xml:space="preserve">ทะนุบำรุงและอุปถัมภ์พระพุทธศาสนา และศาสนาอื่นๆอนุรักษ์ ฟื้นฟู และเผยแพร่มรดกทาง </t>
  </si>
  <si>
    <t xml:space="preserve">วัฒนธรรม </t>
  </si>
  <si>
    <t xml:space="preserve">1.15 ธนาคารขยะ </t>
  </si>
  <si>
    <t>1.16 พัฒนาระบบการสอบ V-NET ให้ได้มาตรฐาน</t>
  </si>
  <si>
    <t xml:space="preserve">1.17 พัฒนารูปแบบหนังสือให้เหมาะสมกับยุค Thailand 4.0 </t>
  </si>
  <si>
    <t>1.18 การสอนทางไกล DLIT/DLTV และโครงการพระราชดำริ</t>
  </si>
  <si>
    <t>1.19 พัฒนาครูแนวใหม่ด้วยนวัตกรรมการศึกษาชั้นเรียน (Lesson Study) และวิธีการแบบเปิด</t>
  </si>
  <si>
    <t xml:space="preserve">1.20 พัฒนาครูแนวใหม่เพื่อปลูกฝังเยาวชนให้เป็นพลเมืองดี วินัยเด่น คนดี มีวินัย รักภูมิใจในชาติ </t>
  </si>
  <si>
    <t xml:space="preserve">สามารถเชี่ยวชาญตามความถนัด มีความรับผิดชอบ ต่อครอบครัว ชุมชน สังคม และประเทศชาติ </t>
  </si>
  <si>
    <t xml:space="preserve">ด้วยการจัดการ STAR ATEMS </t>
  </si>
  <si>
    <t>1.21 พัฒนาระบบประเมินผลและประกันคุณภาพ</t>
  </si>
  <si>
    <t xml:space="preserve">1.22 พัฒนาระบบการนิเทศ </t>
  </si>
  <si>
    <t xml:space="preserve">2.1 แก้ปัญหาขาดแคลนครูวิชาชีพ </t>
  </si>
  <si>
    <t xml:space="preserve">2.2 ครูมืออาชีพ และผู้บริหารมืออาชีพ </t>
  </si>
  <si>
    <t xml:space="preserve">2.3 ยกระดับงานแนะแนวการศึกษาเพื่ออาชีพ </t>
  </si>
  <si>
    <t>2.4 ใบประกอบวิชาชีพครูอาชีวะ</t>
  </si>
  <si>
    <t xml:space="preserve">2.5 วิทยฐานะเฉพาะ(อาชีวศึกษา) </t>
  </si>
  <si>
    <t xml:space="preserve">2.6 การพัฒนาทักษะอาชีพ </t>
  </si>
  <si>
    <t xml:space="preserve">2.7 TVET TEPE Online </t>
  </si>
  <si>
    <t xml:space="preserve">2.8 พัฒนาครูในสถานประกอบการ </t>
  </si>
  <si>
    <t xml:space="preserve">2.9 พัฒนาครูฝึกในสถานประกอบการ (ทวิภาคี) </t>
  </si>
  <si>
    <t xml:space="preserve">2.10 พัฒนาครูนิเทศอาชีวศึกษาทวิภาคี </t>
  </si>
  <si>
    <t xml:space="preserve">2.11 เครือข่ายครูอาชีวศึกษา เครือข่ายผู้บริหาร </t>
  </si>
  <si>
    <t xml:space="preserve">2.12 จัดทำแผนอัตรกำลังล่างหน้า 10 ปี </t>
  </si>
  <si>
    <t xml:space="preserve">2.13 พัฒนาหลักสูตรผลิตครูอาชีวศึกษาร่วมกับสถาบันผลิตครู </t>
  </si>
  <si>
    <t xml:space="preserve">2.14 การเข้าสู่ตำแหน่งผู้บริหารสถานศึกษา ครูและบุคลากรอาชีวศึกษา </t>
  </si>
  <si>
    <t xml:space="preserve">2.15 เร่งแก้ปัญหาความขาดแคลนครู </t>
  </si>
  <si>
    <t xml:space="preserve">2.16 ส่งเสริมให้ครูใช้ศักยภาพ ในการสอนและการฝึกทักษะอาชีพอย่างเต็มที่ </t>
  </si>
  <si>
    <t xml:space="preserve">2.17 ประเมินสมรรถนะครูเพื่อการพัฒนา </t>
  </si>
  <si>
    <t xml:space="preserve">2.18 พัฒนาครู ครูฝึก ครูนิเทศ โดยใช้ภูมิภาคเป็นฐาน </t>
  </si>
  <si>
    <t xml:space="preserve">2.19 Boot Camp </t>
  </si>
  <si>
    <t xml:space="preserve">2.20 TVET TEPE Online </t>
  </si>
  <si>
    <t xml:space="preserve">2.21 สร้างระบบแนะแนวและแบบทดสอบความถนัด </t>
  </si>
  <si>
    <t xml:space="preserve">2.22 ปรับระบบการได้มาซึ่งวิทยฐานะ </t>
  </si>
  <si>
    <t xml:space="preserve">2.23 ปรับการจ้างลูกจ้างแบบจ้างเหมาบริการและพนักงานราชการให้ตรงตามความต้องการของพื้นที่ </t>
  </si>
  <si>
    <t xml:space="preserve">2.24 สร้างขวัญกำลังใจซ่อมบ้านพักครู </t>
  </si>
  <si>
    <t xml:space="preserve">3.ผลิตพัฒนากำลังคน รวมทั้งงานวิจัยที่สอดคล้องกับความต้องการของการพัฒนาประเทศ </t>
  </si>
  <si>
    <t xml:space="preserve">3.1 ค่านิยมอาชีวศึกษา แก้ปัญหาทะเลาะวิวาทรับน้องใหม่ </t>
  </si>
  <si>
    <t xml:space="preserve">3.2 การผลิตและพัฒนากำลังคนรองรับนโยบายประเทศไทย 4.0 (นักเทคโนโลยี/นวัตกรรม) </t>
  </si>
  <si>
    <t xml:space="preserve">3.3 ความร่วมมือภาครัฐและเอกชนทั้งระบบ (จัดการศึกษาแบบมีส่วนร่วม) </t>
  </si>
  <si>
    <t>3.4 กรอ. อ.กรอ. อศ</t>
  </si>
  <si>
    <t xml:space="preserve">3.5 สานพลังประชารัฐ </t>
  </si>
  <si>
    <t xml:space="preserve">3.6 วิจัยและใช้ประโยชน์ </t>
  </si>
  <si>
    <t xml:space="preserve">3.7 เพิ่มปริมาณผู้เรียนและทวิศึกษา </t>
  </si>
  <si>
    <t xml:space="preserve">3.8 ม.44 แก้ปัญหาทะเลาะวิวาท </t>
  </si>
  <si>
    <t xml:space="preserve">3.9 เตรียมความพร้อมกำลังคนในยุคประเทศไทย 4.0 </t>
  </si>
  <si>
    <t xml:space="preserve">3.10 ส่งเสริมความร่วมมือสถานศึกษาอาชีวศึกษารัฐและเอกชน สร้างความร่วมมือผลิตกำลังคน </t>
  </si>
  <si>
    <t xml:space="preserve">ระดับจังหวัดพื้นที่ (อศจ.) สร้างความยืดหยุ่นระหว่างสถานศึกษาภาครัฐและเอกชนในพื้นที่ </t>
  </si>
  <si>
    <t xml:space="preserve">3.11 ส่งเสริมให้สถานประกอบการร่วมจัดอาชีวศึกษา กรอ.อศ/อ.กรอ.อศ. </t>
  </si>
  <si>
    <t>3.12 พัฒนาระบบการศึกษาแบบยึดหยุ่น สอศ. สกอ.</t>
  </si>
  <si>
    <t xml:space="preserve">3.13 ทวิภาคี </t>
  </si>
  <si>
    <t>3.14 ทวิวุฒิ</t>
  </si>
  <si>
    <t>3.15 จัดการศึกษาอาชีวศึกษาสู่มาตรฐานสากล รองรับการเตรียมกำลังคน APEC (ความร่วมมือ</t>
  </si>
  <si>
    <t xml:space="preserve">ระหว่างประเทศ) </t>
  </si>
  <si>
    <t>3.16 อาชีวศึกษาเป็นเลิศ (Re-Profile) ทบทวนบทบาทสถานศึกษา ส่งเสริมอาชีวศึกษา</t>
  </si>
  <si>
    <t xml:space="preserve">ให้มีความเป็นเลิศ เฉพาะด้าน (เฉพาะทาง) </t>
  </si>
  <si>
    <t xml:space="preserve">3.17 สานพลังประชารัฐด้านการยกระดับคุณภาพวิชาชีพ </t>
  </si>
  <si>
    <t xml:space="preserve">- Re-branding </t>
  </si>
  <si>
    <t xml:space="preserve">- Database of Supply and Demand </t>
  </si>
  <si>
    <t xml:space="preserve">- Excellent Model School </t>
  </si>
  <si>
    <t xml:space="preserve">- Standard and Certificaton Center </t>
  </si>
  <si>
    <t xml:space="preserve">3.18 การจัดการศึกษาในเขตเศรษฐกิจพิเศษ </t>
  </si>
  <si>
    <t xml:space="preserve">3.19 ส่งเสริมงานวิจัย นวัตกรรม วิจัยนโยบาย (อาชีวศึกษา) </t>
  </si>
  <si>
    <t xml:space="preserve">4. ขยายโอกาสทางการศึกษาการเข้าถึงบริการ ทางการศึกษา และการเรียนรู้อย่างต่อเนื่องตลอดชีวิต </t>
  </si>
  <si>
    <t xml:space="preserve">4.1 ดึงนักเรียนที่หลุดออกจากระบบการศึกษา กลับเข้าเรียน /  ฝึกอบรมวิชาชีพ </t>
  </si>
  <si>
    <t xml:space="preserve">4.2 อาชีวะทุกช่วงวัย </t>
  </si>
  <si>
    <t xml:space="preserve">4.3 อาชีวะตลอดชีวิต </t>
  </si>
  <si>
    <t xml:space="preserve">4.4 เตรียมอาชีวะมัธยมต้น (Pre.Ved.) </t>
  </si>
  <si>
    <t xml:space="preserve">4.5 สร้างโอกาสให้ทุกคนได้เข้าถึงคุณภาพ อาชีวศึกษาอย่างเท่าเทียม </t>
  </si>
  <si>
    <t xml:space="preserve">4.6 แก้ปัญหา/พัฒนาสถานศึกษาขนาดเล็ก (รัฐ) </t>
  </si>
  <si>
    <t xml:space="preserve">4.7 แก้ปัญหา/พัฒนาสถานศึกษาเอกชน ขนาดเล็กที่ประสบปัญหากิจการ (เอกชน ) </t>
  </si>
  <si>
    <t xml:space="preserve">4.8 แก้ปัญหาเด็กตกหล่น </t>
  </si>
  <si>
    <t>4.10 ศูนย์เศรษฐกิจพอเพียง ศูนย์การเรียนรู้ตลอดชีวิต ศูนย์ฝึกอาชีพชุมชน</t>
  </si>
  <si>
    <t xml:space="preserve">5.1 การใช้ ICT เพื่อการจัดการเรียนการสอนและการบริหารจัดการ </t>
  </si>
  <si>
    <t xml:space="preserve">5.2 บูรณาการเครือข่าย ICT </t>
  </si>
  <si>
    <t xml:space="preserve">5.3 บูรณาการ Content </t>
  </si>
  <si>
    <t xml:space="preserve">5.4 บูรณาการสื่อ </t>
  </si>
  <si>
    <t xml:space="preserve">5.5 ศูนย์ดิจิทัลชุมชน </t>
  </si>
  <si>
    <t xml:space="preserve">6.1 ระบบดูแลช่วยเหลือนักเรียน </t>
  </si>
  <si>
    <t xml:space="preserve">6.2 การพัฒนาบริหารจัดการให้มีคุณภาพ </t>
  </si>
  <si>
    <t xml:space="preserve">6.3 การมีส่วนร่วมและการสร้างเครือข่าย </t>
  </si>
  <si>
    <t xml:space="preserve">6.4 ธรรมาภิบาลการบริหารจัดการ </t>
  </si>
  <si>
    <t xml:space="preserve">6.5 ระบบงปประมาณ </t>
  </si>
  <si>
    <t>6.6 แผนการศึกษาแห่งชาติ พ.ศ. 2560-2574</t>
  </si>
  <si>
    <t xml:space="preserve">6.7 แผนยุทธศาสตร์การศึกษาแห่งชาติ 20 ปี </t>
  </si>
  <si>
    <t xml:space="preserve">6.8 Road Map กระทรวงศึกษาธิการ ระยะ 1 ปี และ 15 ปี </t>
  </si>
  <si>
    <t xml:space="preserve">6.9 แผนปฏิบัติราชการกระทรวงศึกษาธิการ ประจำปี 2561 (แผนคำขอ) </t>
  </si>
  <si>
    <t xml:space="preserve">6.10 พ.ร.บ. การศึกษาแห่งชาติ </t>
  </si>
  <si>
    <t>6.11 การรับนักศึกษาปีการศึกษา 2560</t>
  </si>
  <si>
    <t xml:space="preserve">6.12 สร้างค่านิยมอาชีวศึกษา </t>
  </si>
  <si>
    <t xml:space="preserve">6.13 การลดปัญหาออกกลางคัน ในสถานศึกษาอาชีวะรัฐและเอกชน  </t>
  </si>
  <si>
    <t xml:space="preserve">6.14 การบริหารงานส่วนภูมิภาค (ให้ภาคส่วนต่างๆ ร่วมจัดการศึกษาและแน้นการกระจายอำนาจ) </t>
  </si>
  <si>
    <t xml:space="preserve">6.15 รวมอาชีวะรัฐ/เอกชน (การจัดระบบบริหารจัดการ อาชีวศึกษาเอกชน) </t>
  </si>
  <si>
    <t xml:space="preserve">6.16 ปรับค่าใช้จ่ายรายหัว ปรับเปลี่ยนการจัดสรรงบประมาณสนับสนุนการศึกษา </t>
  </si>
  <si>
    <t xml:space="preserve">6.17 กำหนดตัวชี้วัดการปฏิบัติงานของผู้บริหารสถานศึกษา </t>
  </si>
  <si>
    <t xml:space="preserve">6.18 ปรับกระบวนการพิจารณาความดีความชอบยนพื้นฐานผลสัมฤทธิ์การปฏิบัติงาน </t>
  </si>
  <si>
    <t xml:space="preserve">6.19 ธรรมาภิบาลการในการบริหารจัดการ </t>
  </si>
  <si>
    <t xml:space="preserve">6.20 เผยแพร่ภาพลักษณ์และกิจกรรมองค์กร </t>
  </si>
  <si>
    <t xml:space="preserve">6.21 สนับสนุนในการขับเคลื่อนการแก้ปัญหา จชต. </t>
  </si>
  <si>
    <t xml:space="preserve">โครงการโรงเรียนคุณธรรม </t>
  </si>
  <si>
    <t>โครงการจัดทำแผนการจัดการเรียนรู้แบบ MIAP</t>
  </si>
  <si>
    <t xml:space="preserve">4.9 เพิ่มหลักสูตรเตรียมอาชีวศึกษา (Pre.Ved.) (กรณีศึกษาความเป็นไปได้) </t>
  </si>
  <si>
    <t>โครงการเตรียมความพร้อมผู้เรียนอาชีวศึกษา (Pre. Voc.Ed)</t>
  </si>
  <si>
    <t xml:space="preserve">โครงการยกระดับหลักสูตรฐานสมรรถนะให้ได้คุณภาพและมาตรฐาน </t>
  </si>
  <si>
    <t>การประชุมทางวิชาการและการแข่งขันทักษะวิชาชีพ ระดับหน่วย ระดับจังหวัด ระดับภาค ระดับชาติ</t>
  </si>
  <si>
    <t>ศูนย์บ่มเพาะผู้ประกอบการรายใหม่</t>
  </si>
  <si>
    <t>โครงการธนาคารขยะ</t>
  </si>
  <si>
    <t xml:space="preserve">การจัดการเรียนการสอนทางไกล EDLTV </t>
  </si>
  <si>
    <t xml:space="preserve">โครงการประกวด วิจัย สือ นวัตกรรมการจัดการเรียนการสอน </t>
  </si>
  <si>
    <t xml:space="preserve">โครงการซ่อมบ้านพักครู </t>
  </si>
  <si>
    <t xml:space="preserve">ศูนย์ทดสอบมาตรฐานฝีมือแรงงาน </t>
  </si>
  <si>
    <t xml:space="preserve">โครงการจัดทำฐานข้อมูลศูนย์กำลังคนอาชีวศึกษา </t>
  </si>
  <si>
    <t xml:space="preserve">2. นโยบายกระทรวงศึกษาธิการ </t>
  </si>
  <si>
    <t xml:space="preserve">ภายใน 5 ปี ให้ครูใช้ศักยภาพในการสอนอย่างเต็มที่  </t>
  </si>
  <si>
    <t xml:space="preserve">ภายใน 1 ปีจะทำให้ครูครบเกณฑ์ </t>
  </si>
  <si>
    <t>1.โครงการสนับสนุนค่าใช้จ่ายตั้งแต่ระดับอนุบาลจนจบการศึกษาขั้นพื้นฐาน</t>
  </si>
  <si>
    <t xml:space="preserve">วิจัยเพื่อถ่ายทอดเทคโนโลยี </t>
  </si>
  <si>
    <t xml:space="preserve">2. โครการขยายโอกาสทางการศึกษาวิชาชีพและพัฒนาทักษะวิชาชีพเพื่อเตรียมความพร้อมสู่ตลาดแรงงาน </t>
  </si>
  <si>
    <t xml:space="preserve">รวมงบรายจ่ายอื่นๆ </t>
  </si>
  <si>
    <t>1. งบบุคลากร</t>
  </si>
  <si>
    <t>2.  งบดำเนินงาน</t>
  </si>
  <si>
    <t>3.1 ครุภัณฑ์</t>
  </si>
  <si>
    <t xml:space="preserve"> 4. งบเงินอุดหนุน</t>
  </si>
  <si>
    <t>อุดหนุนโครงการเสริมสร้างนวัตกรรมพัฒนาเทคโนโลยีสิ่งประดิษฐ์ของคนรุ่นใหม่ และหุ่นยนต์อาชีวศึกษา</t>
  </si>
  <si>
    <t>อุดหนุนโครงการจัดการศึกษาตั้งแต่ระดับอนุบาลจนการศึกษาขั้นพื้นฐาน</t>
  </si>
  <si>
    <t>โครงการหารายได้ระหว่างเรียน</t>
  </si>
  <si>
    <t>5. งบรายจ่ายอื่น</t>
  </si>
  <si>
    <t xml:space="preserve">อุดหนุนกิจกรรมองค์การวิชาชีพ
พาณิชยกรรม </t>
  </si>
  <si>
    <t>4.4</t>
  </si>
  <si>
    <t xml:space="preserve">     2.1 ค่าตอบแทน</t>
  </si>
  <si>
    <t xml:space="preserve">      2.2 ค่าใช้สอย</t>
  </si>
  <si>
    <t xml:space="preserve">         2.3 ค่าวัสดุ</t>
  </si>
  <si>
    <t xml:space="preserve">  2.4 ค่าสาธารณูปโภค (ขั้นต่ำ)</t>
  </si>
  <si>
    <t>6. โครงการตามยุทธศาสตร์ สำนักงานคณะกรรมการการอาชีวศึกษา</t>
  </si>
  <si>
    <t xml:space="preserve">วิทยาลัย  การอาชีพนิคมคำสร้อย </t>
  </si>
  <si>
    <t xml:space="preserve">6.2 ผลิตพัฒนาครูคณาจารย์และบุคลากรทางการศึกษา </t>
  </si>
  <si>
    <t xml:space="preserve">6.3 ผลิตพัฒนากำลังคน รวมทั้งงานวิจัยที่สอดคล้องกับความต้องการของการพัฒนาประเทศ </t>
  </si>
  <si>
    <t xml:space="preserve">6.4 ขยายโอกาสทางการศึกษาการเข้าถึงบริการ ทางการศึกษา และการเรียนรู้อย่างต่อเนื่องตลอดชีวิต </t>
  </si>
  <si>
    <t xml:space="preserve">6.5 ส่งเสริมและพัฒนาระบบเทคโนโลยีดิจิทัลเพื่อการศึกษา </t>
  </si>
  <si>
    <r>
      <t xml:space="preserve">วิทยาลัย </t>
    </r>
    <r>
      <rPr>
        <sz val="14"/>
        <rFont val="TH SarabunPSK"/>
        <family val="2"/>
      </rPr>
      <t xml:space="preserve"> วิทยาลัยการอาชีพนิคมคำสร้อย </t>
    </r>
  </si>
  <si>
    <t xml:space="preserve">งบรายจ่ายอื่นๆ </t>
  </si>
  <si>
    <t xml:space="preserve"> -  ค่าใช้สอย </t>
  </si>
  <si>
    <t xml:space="preserve">- เงินวิทยะฐานะ </t>
  </si>
  <si>
    <t xml:space="preserve">- เงินประจำตำแหน่ง </t>
  </si>
  <si>
    <t xml:space="preserve">งบประมาณรายจ่ายอื่นๆ </t>
  </si>
  <si>
    <t xml:space="preserve">โครงการตามยุทธศาสตร์ </t>
  </si>
  <si>
    <t xml:space="preserve">แผนงานองค์การ (กิจกรรมพัฒนาคุณภาพผู้เรียน) </t>
  </si>
  <si>
    <t>ค่าตอบพนักงานราชการ</t>
  </si>
  <si>
    <t xml:space="preserve">เงินเดือนข้าราชการ </t>
  </si>
  <si>
    <t xml:space="preserve">   - เจ้าหน้าที่  13 คน</t>
  </si>
  <si>
    <t>นางสาวปิยนุช</t>
  </si>
  <si>
    <t xml:space="preserve">รวมทั้งสิ้น </t>
  </si>
  <si>
    <t xml:space="preserve">รวมค่าสมทบประกันสังคม </t>
  </si>
  <si>
    <t>- ค่าสมทบประกันสังคมพนักงานราชการ</t>
  </si>
  <si>
    <t xml:space="preserve">พิจารณา </t>
  </si>
  <si>
    <t xml:space="preserve">3. งบลงทน </t>
  </si>
  <si>
    <t xml:space="preserve">ครุภัณฑ์เงินงปประมาณรายได้สถานศึกษา </t>
  </si>
  <si>
    <t xml:space="preserve">วิทยาลัย  วิทยาลัยการอาชีพนิคมคำสร้อย </t>
  </si>
  <si>
    <t xml:space="preserve">นางพัชรพร </t>
  </si>
  <si>
    <t>ป.โท
ป.ตรี</t>
  </si>
  <si>
    <t xml:space="preserve">บริหารการศึกษา
คบ.คอมพิวเตอร์ </t>
  </si>
  <si>
    <t>สว่างสุข</t>
  </si>
  <si>
    <t xml:space="preserve">ปทส.เทคนิคการผลิต </t>
  </si>
  <si>
    <t>9 ธ.ค. 2525</t>
  </si>
  <si>
    <t xml:space="preserve">นางสาวพรชนก </t>
  </si>
  <si>
    <t>หอมสมบัติ</t>
  </si>
  <si>
    <t>ศศ.บ. ภาษาอังกฤษ</t>
  </si>
  <si>
    <t>ภาษาอังกฤษ</t>
  </si>
  <si>
    <t>16 ม.ค. 2521</t>
  </si>
  <si>
    <t xml:space="preserve">นายวนัยวุฒิ </t>
  </si>
  <si>
    <t xml:space="preserve">เจริญศรี </t>
  </si>
  <si>
    <t>ป.โท
ป.ตรี
ป.ตรี</t>
  </si>
  <si>
    <t>17 ม.ค. 2520</t>
  </si>
  <si>
    <t xml:space="preserve">นางสาวศิริวรรณ </t>
  </si>
  <si>
    <t xml:space="preserve">ศิริสวัสดิ์ </t>
  </si>
  <si>
    <t>ศศบ. ภาษาไทย</t>
  </si>
  <si>
    <t xml:space="preserve">บท.ม. บริหารธุรกิจ
บธ.บ. คอมพิวเตอร์ธุรกิจ
ศศบ. การตลาด </t>
  </si>
  <si>
    <t>6 ธ.ค. 2516</t>
  </si>
  <si>
    <t xml:space="preserve">บธ.บ. การบัญชี </t>
  </si>
  <si>
    <t xml:space="preserve">นายพงษ์ศักดิ์ </t>
  </si>
  <si>
    <t xml:space="preserve">นายคมสันต์ </t>
  </si>
  <si>
    <t xml:space="preserve">ช่างซื่อมูล </t>
  </si>
  <si>
    <t xml:space="preserve">คอ.บ. เครื่องกล </t>
  </si>
  <si>
    <t>5 เม.ย. 2528</t>
  </si>
  <si>
    <t xml:space="preserve">ผู้ช่วยงานทะเบียน </t>
  </si>
  <si>
    <t xml:space="preserve">ลายทอง </t>
  </si>
  <si>
    <t xml:space="preserve">นายประยุทธ์ </t>
  </si>
  <si>
    <t>2 ต.ค. 2518</t>
  </si>
  <si>
    <t>25 ธ.ค. 2511</t>
  </si>
  <si>
    <t>25 พ.ย. 2512</t>
  </si>
  <si>
    <t>2 ธ.ค. 2509</t>
  </si>
  <si>
    <t>10 ส.ค. 2517</t>
  </si>
  <si>
    <t>23 ก.ย. 2515</t>
  </si>
  <si>
    <t>4 ก.พ. 2504</t>
  </si>
  <si>
    <t>2 ส.ค. 2517</t>
  </si>
  <si>
    <r>
      <t xml:space="preserve">โทรศัพท์     </t>
    </r>
    <r>
      <rPr>
        <sz val="16"/>
        <rFont val="TH SarabunPSK"/>
        <family val="2"/>
      </rPr>
      <t>โทร.0-42662-564</t>
    </r>
  </si>
  <si>
    <t xml:space="preserve">ค่าครุภัณฑ์เงินงบประมาณรายได้สถานศึกษา </t>
  </si>
  <si>
    <t xml:space="preserve">ราคารวม </t>
  </si>
  <si>
    <t>ต่อหัว</t>
  </si>
  <si>
    <t>นโยบาย ยุทธศาสตร์ แผนพัฒนา แนวทางการปฏิรูปการศึกษา</t>
  </si>
  <si>
    <t>จุดเน้นในการพัฒนาสถานศึกษา และความโดดเด่น</t>
  </si>
  <si>
    <t xml:space="preserve">กลยุทธ์และมาตรการ แนวทางการดำเนินงานของสถานศึกษา </t>
  </si>
  <si>
    <t xml:space="preserve">แผนภูมิการบริหารวิทยาลัย </t>
  </si>
  <si>
    <t>นายธนากร</t>
  </si>
  <si>
    <t>ละครไทย</t>
  </si>
  <si>
    <t>หัวหน้างานอาชีวศึกษาทวิภาคี</t>
  </si>
  <si>
    <t xml:space="preserve">รวมงบประมาณ ปี 2561 รวมทั้งสิ้น </t>
  </si>
  <si>
    <t>นายศรัณวิชญ์</t>
  </si>
  <si>
    <t>นวลวิลัย</t>
  </si>
  <si>
    <t>- งบดำเนินงาน ทวิศึกษา</t>
  </si>
  <si>
    <t>งบประมาณจัดสรรต่อรายหัว ปวช</t>
  </si>
  <si>
    <t>งบประมาณจัดสรรต่อรายหัว ปวส</t>
  </si>
  <si>
    <t>ยอดจัดสรร</t>
  </si>
  <si>
    <t>งบประมาณจัดสรรต่อรายหัวทวิศึกษา</t>
  </si>
  <si>
    <t>หลักสูตรระยะสั้น</t>
  </si>
  <si>
    <t>นายศรีนคร</t>
  </si>
  <si>
    <t>หาทวีแสน</t>
  </si>
  <si>
    <t>นางสาวพัชรี</t>
  </si>
  <si>
    <t>นางสาวอุบลรัตน์</t>
  </si>
  <si>
    <t>อ้อมนอก</t>
  </si>
  <si>
    <t>นางสาวบุญกอง</t>
  </si>
  <si>
    <t>กาญจนพันธ์</t>
  </si>
  <si>
    <t xml:space="preserve">บช.บ. การบัญชี </t>
  </si>
  <si>
    <t>การบัญชี</t>
  </si>
  <si>
    <t>31 ธ.ค. 2525</t>
  </si>
  <si>
    <t>หัวหน้างานพัสดุ</t>
  </si>
  <si>
    <t>อืนๆ</t>
  </si>
  <si>
    <t>ทวิศึกษา</t>
  </si>
  <si>
    <t>ประมาณการรายรับ - รายจ่าย ปีงบประมาณ 2561</t>
  </si>
  <si>
    <t>สรุปงบหน้ารายจ่ายปีงบประมาณ 2561</t>
  </si>
  <si>
    <t>โปรเจ็คเตอร์ จำนวน  3 เครื่อง</t>
  </si>
  <si>
    <t>เครื่องโปรเจ็คเตอร์</t>
  </si>
  <si>
    <t xml:space="preserve">            ด้วยกระทรวงศึกษาธิการพิจารณาเห็นควรให้ขยายการศึกษาอย่างกว้างขวางยิ่งขึ้น เพื่อให้สอดคล้องเพียงพอกับความต้องการของประชาชนในชนบทและตรงตามความต้องการของตลาดแรงงานในท้องถิ่นรวมทั้งความก้าวหน้าทางการพัฒนาเศรษฐกิจ และสังคมส่วนรวมของประเทศจึงจัดตั้งสถานศึกษาวิชาชีพขึ้น เพื่อจัดการศึกษาและฝึกอบรมอาชีพทุกระดับและประเภทวิชาที่ขาดแคลน ซึ่งเป็นความต้องการของท้องถิ่น รวมทั้งของประเทศอันจะเป็นการเสริมสร้าง และพัฒนากำลังคนของประเทศให้มีคุณภาพในการประกอบอาชีพและคุณภาพชีวิตที่ดียิ่งขึ้นตามนโยบายของรัฐบาล วิทยาลัยการอาชีพนิคมคำสร้อย  อำเภอนิคมคำสร้อย  จังหวัดมุกดาหาร สำนักงานคณะกรรมการการอาชีวศึกษา กระทรวงศึกษาธิการ ได้จัดตั้งขึ้นเมื่อวันที่ 18 มิถุนายน พ.ศ.2540 ตามนโยบายกระทรวงศึกษาธิการ ในการขยายโอกาสทางการศึกษาวิชาชีพไปสู่ท้องถิ่นห่างไกล
</t>
  </si>
  <si>
    <t>พลศึกษา</t>
  </si>
  <si>
    <t>โทรศัพท์</t>
  </si>
  <si>
    <t xml:space="preserve">เงินวิทยะฐานะ </t>
  </si>
  <si>
    <t xml:space="preserve">  วิทยาลัยการอาชีพนิคมคำสร้อย </t>
  </si>
  <si>
    <t>กศ.บ.พลศึกษา</t>
  </si>
  <si>
    <t>*หมายเหตุ</t>
  </si>
  <si>
    <t>1. นายพันธ์ศักดิ์      วงศ์คำ</t>
  </si>
  <si>
    <t>2. นางสาวสุพรรณี   ลายทอง</t>
  </si>
  <si>
    <t>3. นางสาวจารุชา    วงค์จันทร์</t>
  </si>
  <si>
    <t>4. นางสาวยุพิน       ดีดวงพันธ์</t>
  </si>
  <si>
    <t>ครูจ้างสอน</t>
  </si>
  <si>
    <t>เจ้าหน้าที่ฝ่ายวิชาการ</t>
  </si>
  <si>
    <t>เจ้าหน้าที่งานบริหารฯ</t>
  </si>
  <si>
    <t>เจ้าหน้าที่อาชีวศึกษาจังหวัดมุกดาหาร</t>
  </si>
  <si>
    <t>แนวทางการพัฒนายุทธาศาสตร์ของแผนการศึกษาแห่งชาติ</t>
  </si>
  <si>
    <t>วิสัยทัศน์ พันธกิจ เป้าหมายบริการ สำนักงานคณะกรรมการการอาชีวศึกษา</t>
  </si>
  <si>
    <t>ปรัชญาวิสัยทัศน์ พันธกิจ เอกลักษณ์ อัตลักษ์ วิทยาลัย</t>
  </si>
  <si>
    <t>จำนวน   1    หลัง   17  ห้อง</t>
  </si>
  <si>
    <t>จำนวน  2    หลัง    4   ห้อง</t>
  </si>
  <si>
    <t>นายกิตติพงษ์</t>
  </si>
  <si>
    <t>เดชแพง</t>
  </si>
  <si>
    <t>นางสาวศิริวรรณ</t>
  </si>
  <si>
    <t>อาษาศรี</t>
  </si>
  <si>
    <t>นางสาวพัชริดา</t>
  </si>
  <si>
    <t>ยืนยง</t>
  </si>
  <si>
    <t>นายรัชตะ</t>
  </si>
  <si>
    <t>ใจตรง</t>
  </si>
  <si>
    <t>นางสาวสงค์กา</t>
  </si>
  <si>
    <t>เรืองเดช</t>
  </si>
  <si>
    <t>นางสาวจิราพร</t>
  </si>
  <si>
    <t>เสียงใส</t>
  </si>
  <si>
    <t>เงินอุดหนุนจัดการศึกษาเรียนร่วมหลักสูตรอาชีวศึกษา (ทวิศึกษา)</t>
  </si>
  <si>
    <t>โครงการใช้จ่ายพัฒนาต่อยอดอาชีพประชากรวัยแรงงาน ฯ</t>
  </si>
  <si>
    <t>ค่าใช้จ่ายโครงการเร่งประสิทธิภาพการสอนครู (พันธ์ศักดิ์)</t>
  </si>
  <si>
    <t>โครงการจัดหาบุคลากรสนับสนุนเพื่อคืนครู (สุพรรณี)</t>
  </si>
  <si>
    <t>โครงการอาชีวะต้านยาเสพติด</t>
  </si>
  <si>
    <t>โครงการสนับสนุนการขับเคลื่อนศูนย์ดิจิทัลชุมชน</t>
  </si>
  <si>
    <t>ค่าใช้จ่ายโครงการส่งเสริมการประกอบอาชีพอิสระในกลุ่มผุ้เรียนอาชีวศึกษา</t>
  </si>
  <si>
    <t>โครงการลดปัญหาการออกกลางคัน</t>
  </si>
  <si>
    <t>โครงการผลิตพัฒนาเสริมสร้างคุณภาพชีวิตครูคณาจารย์</t>
  </si>
  <si>
    <t>เงินอุดหนุนโครงการเสริมสร้างนวัตกรรมสิ่งประดิษฐ์</t>
  </si>
  <si>
    <t>โครงการอาชีวพัฒนา</t>
  </si>
  <si>
    <t>โครงการพัฒนาการศึกษาตามแนวพระราชดำริ (สวนพฤกษศาสตร์)</t>
  </si>
  <si>
    <t xml:space="preserve"> 2. แผนงาน สร้างเครือข่ายความร่วมมือระดับอาเซียน และต่างประเทศ </t>
  </si>
  <si>
    <t xml:space="preserve">               -</t>
  </si>
  <si>
    <t xml:space="preserve"> ข. เงินงบประมาณ ปี 2562 ที่คาดว่าจะได้รับ</t>
  </si>
  <si>
    <t>โครงการเตรียมความพร้อมผู้เรียนอาชีวศึกษา (Pre.Voc.ED)</t>
  </si>
  <si>
    <t>อุปกรณ์การเรียนของนักเรียนสายอาชีวศึกษา</t>
  </si>
  <si>
    <t>โครงการยกระดับการจัดการอาชีวศึกษาเพื่อเป็นศูนย์กลางด้านอาชีวศึกษาของภูมิภาคฯ</t>
  </si>
  <si>
    <t>งบอุดหนุนจากปีปัจจุบัน</t>
  </si>
  <si>
    <t xml:space="preserve"> - เงินเดือน</t>
  </si>
  <si>
    <t xml:space="preserve"> - ค่าจ้างประจำ</t>
  </si>
  <si>
    <t xml:space="preserve"> - ค่าตอบแทนพนักงานราชการ </t>
  </si>
  <si>
    <t>- ค่าซ่อมแซมครุภัณฑ์</t>
  </si>
  <si>
    <t xml:space="preserve"> - ค่าซ่อมแซมสิ่งก่อสร้างฯ</t>
  </si>
  <si>
    <t xml:space="preserve"> - ค่าซ่อมแซมยานพาหนะ</t>
  </si>
  <si>
    <t>- ค่าวัสดุเชื้อเพลิงและหล่อลื่น</t>
  </si>
  <si>
    <t>- ค่าสาธารณูปโภค</t>
  </si>
  <si>
    <t>- ค่าโทรศัพท์</t>
  </si>
  <si>
    <t>- อุดหนุนสิ่งประดิษฐ์คนรุ่นใหม่ฯ</t>
  </si>
  <si>
    <t xml:space="preserve"> - ระยะสั้น</t>
  </si>
  <si>
    <t>ยอดรายจ่าย</t>
  </si>
  <si>
    <t>ยอดรายรับ</t>
  </si>
  <si>
    <t>ยอดคงเหลือ</t>
  </si>
  <si>
    <t>เงินอุดหนุนทวิศึกษา</t>
  </si>
  <si>
    <t>ค่าจ้างครูจ้างสอน</t>
  </si>
  <si>
    <t>ค่าจ้างเจ้าหน้าที่ธุรการ</t>
  </si>
  <si>
    <t>ค่าจ้างพนักงานบริการ</t>
  </si>
  <si>
    <t xml:space="preserve"> เงินประจำตำแหน่ง</t>
  </si>
  <si>
    <t>เงินวิทยฐานะ</t>
  </si>
  <si>
    <t>- ค่ากิจกรรมพัฒนาคุณภาพผู้เรียน</t>
  </si>
  <si>
    <t>วัสดุฝึก 8 แผนกวิชา</t>
  </si>
  <si>
    <t xml:space="preserve">รวม (9 คน) </t>
  </si>
  <si>
    <t>พรหมเสนา</t>
  </si>
  <si>
    <t>นายอรุณบุญ</t>
  </si>
  <si>
    <t>แสงประจักษ์</t>
  </si>
  <si>
    <t>พงษ์สิงห์</t>
  </si>
  <si>
    <t>นายพงศกร</t>
  </si>
  <si>
    <t>บุญทศ</t>
  </si>
  <si>
    <t>ว่าที่ร้อยตรีธนากรณ์</t>
  </si>
  <si>
    <t>ปินะพัง</t>
  </si>
  <si>
    <t>นางสาวบุษรากรณ์</t>
  </si>
  <si>
    <t>หลวงพรหม</t>
  </si>
  <si>
    <t xml:space="preserve">รวม (13 คน) </t>
  </si>
  <si>
    <t xml:space="preserve">รวม (16 คน) </t>
  </si>
  <si>
    <t>ดีดวงพันธ์</t>
  </si>
  <si>
    <t>การบริหารธุรกิจ</t>
  </si>
  <si>
    <t>29 มิ.ย. 2524</t>
  </si>
  <si>
    <t>นายอรุญบุญ</t>
  </si>
  <si>
    <t>นายอภินันท์</t>
  </si>
  <si>
    <t>ว่าที่ร้อนตรีธนากรณ์</t>
  </si>
  <si>
    <t>วท.บ.เทคโนโลยีอุตสาหกรรม (การจัดการ
อุตสาหกรรม)</t>
  </si>
  <si>
    <t>ปีการศึกษา 2562</t>
  </si>
  <si>
    <t>นางสาวณัฏฐามณี</t>
  </si>
  <si>
    <t>ถากุล</t>
  </si>
  <si>
    <t xml:space="preserve">รองผู้อำนวยการฝ่ายแผนงานและความร่วมมือรองผู้อำนวยการฝ่ายวิชาการ </t>
  </si>
  <si>
    <t>รองผู้อำนวยการฝ่ายบริหารทรัพยากร รองผู้อำนวยการฝ่ายพัฒนากิจการนักเรียนนักศึกษา</t>
  </si>
  <si>
    <t>หัวหน้างานบริหารงานทั่วไป หัวหน้างานบุคลากร</t>
  </si>
  <si>
    <t>หัวหน้างานศูนย์บ่มเพาะฯ
หัวหน้างานส่งเสริมผลิตผลฯ หัวหน้างานการบัญชี</t>
  </si>
  <si>
    <t xml:space="preserve">หัวหน้างานทะเบียนและ 
</t>
  </si>
  <si>
    <t>หัวหน้างานประชาสัมพันธ์</t>
  </si>
  <si>
    <t>หัวหน้างานวางแผนและงบประมาณ และหัวหน้าแผนกวิชาอิเล็กทรอนิกส์</t>
  </si>
  <si>
    <t>หัวหน้างานวิจัย พัฒนานวัตกรรมและสิ่งประดิษฐ์</t>
  </si>
  <si>
    <t>หัวหน้างานครูที่ปึกษา</t>
  </si>
  <si>
    <t>หัวหน้างานปกครอง</t>
  </si>
  <si>
    <t>หัวหน้างานแนะแนวฯ</t>
  </si>
  <si>
    <t>หัวหน้างานสวัสดิ์การฯ</t>
  </si>
  <si>
    <t>หัวหน้างานอาคารสถานที่ หัวหน้าแผนกวิชาช่างไฟฟ้ากำลัง</t>
  </si>
  <si>
    <t>หัวหน้าแผนกวิชาช่างกลโรงงาน
หัวหน้างานกิจกรรมฯ หัวหน้าแผนกวิชาเทคนิคพื้นฐาน</t>
  </si>
  <si>
    <t>หัวหน้างานการเงิน  หัวหน้าแผนกวิชาคอมพิวเตอร์ธุรกิจ</t>
  </si>
  <si>
    <t xml:space="preserve">หัวหน้าแผนกสามัญสัมพันธ์หัวหน้าหลักสูตรการจัดการเรียนการสอน
</t>
  </si>
  <si>
    <t>หัวหน้างานวิทยบริการและห้องสมุด</t>
  </si>
  <si>
    <t>หัวหน้างานความร่วมมือ   หัวหน้างานสื่อการเรียนการสอน หัวหน้างานพฤกษศาสตร์โรงเรียน</t>
  </si>
  <si>
    <t>หัวหน้างานประกันคุณภาพฯ</t>
  </si>
  <si>
    <t>โปรเจ็คเตอร์ จำนวน 3 เครื่อง</t>
  </si>
  <si>
    <t xml:space="preserve">   - ครูจ้างสอน  16 คน (จ้าง 11 เดือน) </t>
  </si>
  <si>
    <t xml:space="preserve"> - ค่าสมทบประกันสังคมลูกจ้างชั่วคราว (38 คน) </t>
  </si>
  <si>
    <t xml:space="preserve">   -  นักการ-ภารโรง-แม่บ้าน  (9 คน) </t>
  </si>
  <si>
    <t>โครงการเฝ้าระวังผลสัมฤทธิ์ทางการเรียน</t>
  </si>
  <si>
    <t>โครงการสอนซ่อมเสริม</t>
  </si>
  <si>
    <t>โครงการเตรียมความพร้อมสู่มาตรฐานวิชาชีพ</t>
  </si>
  <si>
    <t xml:space="preserve"> - สาขางาน เทคนิคการผลิต</t>
  </si>
  <si>
    <t xml:space="preserve"> - </t>
  </si>
  <si>
    <t>โครงการส่งเสริมเวทีและประชาคมเพื่อการจัดทำรูปแบบและพัฒนาหลักสูตรฯ</t>
  </si>
  <si>
    <t>โครงการพัฒนากำลังคนรองรับการพัฒนาเศรษฐกิจในพื้นที่เขตพัฒนาเศรษฐกิจ</t>
  </si>
  <si>
    <t xml:space="preserve"> - ค่ากิจกรรมพัฒนาคุณภาพผู้เรียน</t>
  </si>
  <si>
    <t>5.7</t>
  </si>
  <si>
    <t xml:space="preserve"> - สาขางาน ช่างยนต์</t>
  </si>
  <si>
    <t xml:space="preserve"> - สาขางาน ช่างกลโรงงาน </t>
  </si>
  <si>
    <t xml:space="preserve"> - สาขางาน ไฟฟ้า</t>
  </si>
  <si>
    <t xml:space="preserve"> - ไฟฟ้ากำลัง (ทวิภาคี)</t>
  </si>
  <si>
    <t xml:space="preserve"> - สาขางาน อิเล็กทรอนิกส์  </t>
  </si>
  <si>
    <t>โครงการสำรวจความพึงพอใจของสถานประกอบการต่อผู้สำเร็จการศึกษา</t>
  </si>
  <si>
    <t>โครงการพัฒนาคุณภาพการจัดทำแผนการจัดการเรียนรู้ฐานสมรรถนะ</t>
  </si>
  <si>
    <t>โครงการพัฒนาหลักสูตรฐานสมรรถนะร่วมกับสถานประกอบการ</t>
  </si>
  <si>
    <t>โครงการพัฒนาศักยภาพครูผู้สอนในสถานประกอบการทั้งภายในและภายนอกต่างประเทศ</t>
  </si>
  <si>
    <t>โครงการนิเทศการจัดการเรียนการสอน</t>
  </si>
  <si>
    <t>โครงการพัฒนาครูและบุคลากรตามสาขาวิชาชีพ</t>
  </si>
  <si>
    <t>โครงการพัฒนาทักษะวิชาชีพครูผู้สอนในสถานประกอบการ</t>
  </si>
  <si>
    <t>โครงการปรับปรุงภูมิทัศน์และสภาพแวดล้อมในการจัดการเรียนการสอน</t>
  </si>
  <si>
    <t>โครงการพัฒนาระบบเทคโนโลยีสารสนเทศภายในสถานศึกษา</t>
  </si>
  <si>
    <t>โครงการพัฒนาสื่อการเรียนการสอนของครูผู้สอน</t>
  </si>
  <si>
    <t>โครงการดิจิทัลคอลเลต</t>
  </si>
  <si>
    <t>โครงการพัฒนารูปแบบการบริหารงบประมาณที่เหมาะสมสอดคล้องกับบริบทของสถานศึกษา</t>
  </si>
  <si>
    <t>โครงการพัฒนารูปแบบและยกระดับคุณภาพศูนย์ซ่อมสร้างเพื่อชุมชน</t>
  </si>
  <si>
    <t>โครงการอนุรักษ์พันธุกรรมพืชอันเนื่องมาจากพระราชดำริ</t>
  </si>
  <si>
    <t>โครงการพัฒนาศูนย์บ่มเพาะอาชีวศึกษา</t>
  </si>
  <si>
    <t>โครงการพัฒนาห้องปฏิบัติการเฉพาะทาง(ไทยแลนด์4.0)</t>
  </si>
  <si>
    <t>โครงการเสริมสร้างสิ่งประดิษฐ์ของคนรุ่นใหม่และนวัตกรรม</t>
  </si>
  <si>
    <t>โครงการส่งเสริมการจัดทำโครงการ/โครงงานนักเรียนนักศึกษา</t>
  </si>
  <si>
    <r>
      <t>โครงการจัดแหล่งการเรียนรู้ทางวิชาชีพร่วมกับสถานประกอบการ(สานพลังประชารัฐ/สถานประกอบการและหน่วยงาน)</t>
    </r>
    <r>
      <rPr>
        <sz val="16"/>
        <color rgb="FF000000"/>
        <rFont val="TH SarabunPSK"/>
        <family val="2"/>
      </rPr>
      <t xml:space="preserve"> ชุมชน หรือหน่วยงานที่เกี่ยวข้อ</t>
    </r>
    <r>
      <rPr>
        <sz val="16"/>
        <rFont val="TH SarabunPSK"/>
        <family val="2"/>
      </rPr>
      <t>ง</t>
    </r>
  </si>
  <si>
    <r>
      <t>โครงการทำความร่วมมือกับสถานประกอบการ</t>
    </r>
    <r>
      <rPr>
        <sz val="16"/>
        <color rgb="FF000000"/>
        <rFont val="TH SarabunPSK"/>
        <family val="2"/>
      </rPr>
      <t xml:space="preserve"> ชุมชน หรือหน่วยงานที่เกี่ยวข้อ</t>
    </r>
    <r>
      <rPr>
        <sz val="16"/>
        <rFont val="TH SarabunPSK"/>
        <family val="2"/>
      </rPr>
      <t>ง</t>
    </r>
  </si>
  <si>
    <t>………-……..</t>
  </si>
  <si>
    <t>……..222…..</t>
  </si>
  <si>
    <t>………222…..</t>
  </si>
  <si>
    <t>……….222…….</t>
  </si>
  <si>
    <t>ทั้งปีการศึกษา (2562)</t>
  </si>
  <si>
    <t xml:space="preserve"> - สาขางานช่างยนต์ (อุดมวิทย์)</t>
  </si>
  <si>
    <t xml:space="preserve"> - สาขางานช่างยนต์ (คำสร้อยพิทยาสรรค์) </t>
  </si>
  <si>
    <t xml:space="preserve"> - สาขางานช่างยนต์ (TOA) </t>
  </si>
  <si>
    <t xml:space="preserve"> - สาขางานอิเล็กทรอนิกส์ (ดงเย็น) </t>
  </si>
  <si>
    <t xml:space="preserve"> - สาขางานอิเล็กทรอนิกส์ (นาโสก) </t>
  </si>
  <si>
    <t xml:space="preserve"> - สาขางานการบัญชี (อุดมวิทย์) </t>
  </si>
  <si>
    <t xml:space="preserve"> - สาขางานการบัญชี (คำสร้อยพิทยาสรรค์) </t>
  </si>
  <si>
    <t xml:space="preserve"> - คอมพิวเตอร์ธุรกิจ (ดงเย็น)</t>
  </si>
  <si>
    <t xml:space="preserve"> - คอมพิวเตอร์ธุรกิจ (โสตศึกษา)</t>
  </si>
  <si>
    <t xml:space="preserve"> - คอมพิวเตอร์ธุรกิจ (เลิงนกทา)</t>
  </si>
  <si>
    <t xml:space="preserve"> - คอมพิวเตอร์ธุรกิจ (TOA)</t>
  </si>
  <si>
    <t>จำนวนนักศึกษา ปวช.</t>
  </si>
  <si>
    <t>ปวช.1</t>
  </si>
  <si>
    <t xml:space="preserve">7.3 หลักสูตรอาชีวศึกษา และมัธยมศึกษาตอนปลาย (ทวิศึกษา) </t>
  </si>
  <si>
    <t>2.3 หลักสูตร ปชด.</t>
  </si>
  <si>
    <t>2.4 หลักสูตอื่น ๆ</t>
  </si>
  <si>
    <t>3.3</t>
  </si>
  <si>
    <t xml:space="preserve">ครุภัณฑ์เงินรายได้สถานศึกษา </t>
  </si>
  <si>
    <t>3.2</t>
  </si>
  <si>
    <t xml:space="preserve">สิ่งก่อสร้าง </t>
  </si>
  <si>
    <t xml:space="preserve"> ครุภัณฑ์</t>
  </si>
  <si>
    <t>3.1</t>
  </si>
  <si>
    <t xml:space="preserve"> - สาขาแมคคาทรอนิกส์</t>
  </si>
  <si>
    <t>ประมาณการวัสดุฝึก ปีงบประมาณ 2563</t>
  </si>
  <si>
    <t>93*650=60450</t>
  </si>
  <si>
    <t>47*650=30550</t>
  </si>
  <si>
    <t>125*200=25000</t>
  </si>
  <si>
    <t>109*650=70850</t>
  </si>
  <si>
    <t>21*650=13650</t>
  </si>
  <si>
    <t>93*490=45570</t>
  </si>
  <si>
    <t>39*490=19110</t>
  </si>
  <si>
    <t>363*100=36300</t>
  </si>
  <si>
    <t>ยอดใช้จริง</t>
  </si>
  <si>
    <t>ภาคเรียนที่ 2/2562</t>
  </si>
  <si>
    <t>ปีการศึกษา 2563</t>
  </si>
  <si>
    <t xml:space="preserve"> - สาขางาน คอมพิวเตอร์ธุรกิจ (เรือนจำ) </t>
  </si>
  <si>
    <t>ภาคเรียนที่ 1/2563</t>
  </si>
  <si>
    <t>ทั้งปีการศึกษา (2563)</t>
  </si>
  <si>
    <t>ปวช.3 (60)</t>
  </si>
  <si>
    <t>ปวช.2 (61)</t>
  </si>
  <si>
    <t>ปวช.1 (62)</t>
  </si>
  <si>
    <t>แผนกวิชาเมกคาทรอนิกส์</t>
  </si>
  <si>
    <t>ปีงบประมาณประจำปีงบประมาณ 2563</t>
  </si>
  <si>
    <t>งบประมาณที่ใช้</t>
  </si>
  <si>
    <t>3.2 ประมาณการรายรับ - รายจ่าย  ปีงบประมาณ  2563</t>
  </si>
  <si>
    <t>*ยอดปกติ</t>
  </si>
  <si>
    <t>…………………</t>
  </si>
  <si>
    <t xml:space="preserve"> ข. เงินงบประมาณ ปี 2563 ที่คาดว่าจะได้รับ</t>
  </si>
  <si>
    <t>6.1 โครงการตามแผนพัฒนาสถานศึกษา</t>
  </si>
  <si>
    <t>3.โครงการสถานศึกษาคุณธรรม</t>
  </si>
  <si>
    <r>
      <t>5</t>
    </r>
    <r>
      <rPr>
        <sz val="16"/>
        <color rgb="FFFF0000"/>
        <rFont val="TH SarabunPSK"/>
        <family val="2"/>
      </rPr>
      <t>.โครงการเศรษฐกิจพอเพียง</t>
    </r>
  </si>
  <si>
    <t>6.2 หลักสูตรและกระบวนการเรียนการสอนและการวัดผลประเมินผล</t>
  </si>
  <si>
    <t xml:space="preserve">6.6 ส่งเสริมและพัฒนาระบบเทคโนโลยีดิจิทัลเพื่อการศึกษา </t>
  </si>
  <si>
    <t>โครงการพัฒนาระบบงานวางแผนและงบประมาณ (วางแผน)</t>
  </si>
  <si>
    <t>โครงการพัฒนาระบบงานวัดผลประเมินผล (งานวัดผล)</t>
  </si>
  <si>
    <t>โครงการพัฒนาระบบงารประกันคุณภาพและมาตรฐานภายในสถานศึกษา (งานประกันฯ)</t>
  </si>
  <si>
    <t>โครงการปรับปรุงและพัฒนางานห้องสมุด</t>
  </si>
  <si>
    <t>โครงการอบรมเชิงปฏิบัติการการวัดผลและประเมินผล</t>
  </si>
  <si>
    <t xml:space="preserve">6.3 ผลิตพัฒนาครูคณาจารย์และบุคลากรทางการศึกษา </t>
  </si>
  <si>
    <t>โครงการพัฒนาศักยภาพนักเรียน นักศึกษาเพื่อเตรียมทดสอบ (V-Net) 2562</t>
  </si>
  <si>
    <t>โครงการปัจฉิมนิเทศนักเรียนฝึกประสบการณ์</t>
  </si>
  <si>
    <t>โครงการปฐมนิเทศนักเรียนฝึกประสบการณ์ (ทวิศึกษา)</t>
  </si>
  <si>
    <t>โครงการปฐมนิเทศนักเรียนฝึกประสบการณ์</t>
  </si>
  <si>
    <t>โครงการปัจฉิมนิเทศนักเรียนฝึกประสบการณ์ (ทวิศึกษา)</t>
  </si>
  <si>
    <t>โครงการอบรมจัดทำแผนฝึกอาชีพ</t>
  </si>
  <si>
    <t>โครงการพัฒนาคุณภาพ (แผนกวิชาคอมพิวเตอร์ธุรกิจ)</t>
  </si>
  <si>
    <t>โครงการจัดซื้อครุภัณฑ์งานการบัญชี</t>
  </si>
  <si>
    <t>โครงการกิจกรรม 5 ส.</t>
  </si>
  <si>
    <t>โครงการอบรมการจัดทำบัญชี</t>
  </si>
  <si>
    <t>โครงการศึกษาดูงาน</t>
  </si>
  <si>
    <t xml:space="preserve">6.4 ผลิตพัฒนากำลังคน รวมทั้งงานวิจัยที่สอดคล้องกับความต้องการของการพัฒนาประเทศ </t>
  </si>
  <si>
    <t>โครงการเยี่ยมบ้านนักเรียน นักศึกษา</t>
  </si>
  <si>
    <t>โครงการแข่งขันทักษะวิชาชีพ การบัญชี ระดับสถานศึกษา</t>
  </si>
  <si>
    <t>โครงการแข่งขันทักษะวิชาชีพ การบัญชี ระดับ อศจ.</t>
  </si>
  <si>
    <t>โครงการอบรมจัดทำบัญชีครัวเรือนพี่สอนน้อง</t>
  </si>
  <si>
    <t>โครงการจัดหาวัสดุครุภัณฑ์และอุปกรณ์สื่อการเรียนการสอน</t>
  </si>
  <si>
    <t>โครงการประกวดสื่อการเรียนการสอน</t>
  </si>
  <si>
    <t>โครงการงานพัฒนาหลักสูตรการเรียนการสอน</t>
  </si>
  <si>
    <t xml:space="preserve">6.5 ขยายโอกาสทางการศึกษาการเข้าถึงบริการ ทางการศึกษา และการเรียนรู้อย่างต่อเนื่องตลอดชีวิต </t>
  </si>
  <si>
    <t>โครงการอนุรักษ์พันธุกรรมพืชอันเนื่องมาจากพระราชดำริ (สวนพฤกษศาสตร์โรงเรียน)</t>
  </si>
  <si>
    <t>โครงการฝึกอบรมบริการวิชาชีพ 108 อาชีพ สู่ชุมชน</t>
  </si>
  <si>
    <t>โครงการวันสุนทรภู่ 2563</t>
  </si>
  <si>
    <t>โครงการ One Day One Sentence</t>
  </si>
  <si>
    <t>โครงการออนซอนภาษาไทยวันละคำ</t>
  </si>
  <si>
    <t>โครงการอบรมเชิงปฏิบัติการการป้องกันและระงับอักคีภัย</t>
  </si>
  <si>
    <t>โครงการซ่อมบำรุงคอมพิวเตอร์</t>
  </si>
  <si>
    <t>โครงการซ่อมบำรุงชุดทดลองการควบคุมมอเตอร์ไฟฟ้า</t>
  </si>
  <si>
    <t>โครงการแก้ไขปรับปรุงประตูเข้าห้องพักครู</t>
  </si>
  <si>
    <t>โครงการพัฒนาปรับปรุงห้องเรียนแผนก ชอ.</t>
  </si>
  <si>
    <t>โครงการพัฒนาระบบเครื่องเสียง</t>
  </si>
  <si>
    <t>โครงการจัดซื้อวัสดุเตรียมแข่งทักษะวิชาชีพแผนก ชก./พื้นฐาน</t>
  </si>
  <si>
    <t>โครงการจัดซื้อครุภัณฑ์</t>
  </si>
  <si>
    <t>โครงการปรับปรุงหลังคาแผนกเทคนิคพื้นฐาน</t>
  </si>
  <si>
    <t>โครงการปรับปรุงห้องเรียนห้องปฏิบัติการ ชก.</t>
  </si>
  <si>
    <t>โครงการซ่อมแซมระบบการระบายน้ำ ชก.</t>
  </si>
  <si>
    <t>โครงการปรับปรุงห้องชมรมวิชาชีพ ชก.</t>
  </si>
  <si>
    <t>โครงการวันครีสมาส 2563</t>
  </si>
  <si>
    <t>โครงการพัฒนาเสียงตามสาย</t>
  </si>
  <si>
    <t>โครงการจัดซื้อครุภัณฑ์งานประชาสัมพันธ์</t>
  </si>
  <si>
    <t>โครงการจัดทำป้ายรับสมัคร นักเรียน นักศึกษา 2563</t>
  </si>
  <si>
    <t>โครงการจัดทำวารสาร</t>
  </si>
  <si>
    <t>โครงการปรับปรุงโครงสร้างทำเนียบบุคลากร</t>
  </si>
  <si>
    <t>โครงการปรับปรุงและพัฒนาห้องประชาสัมพันธ์</t>
  </si>
  <si>
    <t>โครงการพัฒนาศักยภาพในการปฏิบัติงานบุคลากร</t>
  </si>
  <si>
    <t>โครงการเสริมสร้างทักษะความรู้ประสบการณ์วิชาชีพครู</t>
  </si>
  <si>
    <t>โครงการจัดซื้อวัสดุอุปกรณ์สำนักงาน</t>
  </si>
  <si>
    <t>โครงการการเพิ่มประสิทธิภาพในการปฏิบัติงานของบุคลากร</t>
  </si>
  <si>
    <t>โครงการรายงานตัว ลงทะเบียนเรียน สมัครเรียนใหม่ 2563</t>
  </si>
  <si>
    <t>โครงการประชุมผู้ปกครองแก้ไขกรณีผู้เข้าเรียน 2563</t>
  </si>
  <si>
    <t>โครงการจัดทำบัตรนักเรียน นักศึกษา 2563</t>
  </si>
  <si>
    <t>โครงการพัฒนาคุณภาพระบบการจัดเก็บเอกสารการเงิน</t>
  </si>
  <si>
    <t>โครงการพัฒนางานระบบพัสดุ</t>
  </si>
  <si>
    <t>โครงการจัดซื้อวัสดุสำนักงาน</t>
  </si>
  <si>
    <t>โครงการซ่อมบำรุงรถยนต์ราชการ</t>
  </si>
  <si>
    <t>โครงการจัดซื้อน้ำมันเชื้อเพลิง</t>
  </si>
  <si>
    <t>โครงการ Big cleaning day (งานอาคาร)</t>
  </si>
  <si>
    <t>โครงการกิจกรรมรณรงค์ล้างส้วมพร้อมกันวันสงกรานต์</t>
  </si>
  <si>
    <t>โครงการกิจกรรม 5 ส. งานอาคาร</t>
  </si>
  <si>
    <t>โครงการปรับปรุงพัฒนาโรงอาหาร</t>
  </si>
  <si>
    <t>โครงการแปรับปรุงและพัฒนางานอาคาร</t>
  </si>
  <si>
    <t>โครงการพัฒนาภูมิทัศน์วิทยาลัย</t>
  </si>
  <si>
    <t>โครงการปรับปรุงห้องน้ำ</t>
  </si>
  <si>
    <t>วันปิยมหาราช</t>
  </si>
  <si>
    <t>กิจกรรมเนื่องในโอกาสวันคล้ายวันเฉลิมพระชนมพรรษาพระบาทสมเด็จพระปรมินทร มหาภูมิพลอดุลยเดช บรมนาถบพิตร วันชาติ และวันพ่อแห่งชาติ ประจำปี 2562</t>
  </si>
  <si>
    <t>กิจกรรมเนื่องในวันดินโลก (World Soil Day) ประจำปี 2562</t>
  </si>
  <si>
    <t>ทำบุญตักบาตรเนื่องในวันขึ้นปีใหม่ ปี ๒๕๖2</t>
  </si>
  <si>
    <t>แข่งขันกีฬาภายในภูติ้วเกมส์ต้านภัยยาเสพติด ครั้งที่ ๒2</t>
  </si>
  <si>
    <t>ส่งเสริมวัฒนธรรมประเพณีท้องถิ่นอันดีงาม ในงานกาชาดและงานของดีจังหวัดมุกดาหาร ประจำปี ๒๕๖3</t>
  </si>
  <si>
    <t>อบรมคุณธรรม จริยธรรมนักเรียน นักศึกษาใหม่ ประจำปีการศึกษา ๒๕๖3</t>
  </si>
  <si>
    <t>วันต้นไม้ประจำปีของชาติ พ.ศ. ๒๕๖3</t>
  </si>
  <si>
    <t>กิจกรรมส่งเสริมพระพุทธศาสนา เนื่องในเทศกาลวันวิสาขบูชา วันสำคัญสากลของโลก</t>
  </si>
  <si>
    <t>วันงดสูบบุหรี่โลก ประจำปี ๒๕๖3</t>
  </si>
  <si>
    <t>เลือกตั้งคณะกรรมการดำเนินงาน อวท. วก.นิคมคำสร้อย ประจำปีการศึกษา ๒๕๖3</t>
  </si>
  <si>
    <t>กิจกรรมเนื่องในวันเฉลิมพระชนมพรรษาสมเด็จพระนางเจ้าฯ พระบรมราชินี ประจําปีพุทธศักราช ๒๕๖3</t>
  </si>
  <si>
    <t>พิธีไหว้ครูและทำบุญเนื่องในวันคล้ายวันสถาปนาวิทยาลัย ประจำปีการศึกษา ๒๕๖3</t>
  </si>
  <si>
    <t>เตรียมความพร้อมการแข่งขันกีฬาอาชีวะเกมส์ ระดับ อาชีวศึกษาจังหวัดมุกดาหาร ประจำปี ๒๕๖3</t>
  </si>
  <si>
    <t>อบรมเชิงปฏิบัติการผู้นำองค์การนักวิชาชีพในอนาคตแห่งประเทศไทย ประจำปีการศึกษา ๒๕๖3</t>
  </si>
  <si>
    <t>รณรงค์ประชาสัมพันธ์ เนื่องในวันต่อต้านยาเสพติด (๒๖ มิถุนายน) ประจำปี ๒๕๖3</t>
  </si>
  <si>
    <t>กิจกรรมส่งเสริมพระพุทธศาสนา เนื่องในวันอาสาฬหบูชา และวันเข้าพรรษา</t>
  </si>
  <si>
    <t>กิจกรรมเนื่องในวันเฉลิมพระชนมพรรษาพระบาทสมเด็จพระเจ้าอยู่หัว ประจำปีพุทธศักราช ๒๕๖3</t>
  </si>
  <si>
    <t>กิจกรรมจิตอาสา “เราทำความดี ด้วยหัวใจ” Big cleaning เฉลิมพระเกียรติและถวายพระราชกุศลแด่สมเด็จพระเจ้าอยู่หัว</t>
  </si>
  <si>
    <t>กิจกรรมเนื่องในโอกาสวันเฉลิมพระชนมพรรษาสมเด็จพระนางเจ้าสิริกิติ์ พระบรมราชินีนาถ พระบรมราชชนนีพันปีหลวง ประจำปีพุทธศักราช 2563</t>
  </si>
  <si>
    <t>การเตรียมความพร้อมการแข่งขันกีฬาอาชีวะเกมส์ ระดับอาชีวศึกษาภาคตะวันออกเฉียงเหนือ ประจำปี ๒๕๖3</t>
  </si>
  <si>
    <t>พัฒนาบุคลิกภาพและความรับผิดชอบต่อสังคม (ซ่อมกิจกรรม) ประจำปีการศึกษา ๒๕๖3</t>
  </si>
  <si>
    <t>วันสุนทรภู่</t>
  </si>
  <si>
    <t>วันภาษาไทยแห่งชาติ</t>
  </si>
  <si>
    <t>สถานศึกษาคุณธรรม</t>
  </si>
  <si>
    <t>สวนพฤษศาสตร์โรงเรียน</t>
  </si>
  <si>
    <t>ประกวดผลการดำเนินงานในโครงการ TO BE NUMBER ONE วิทยาลัยการอาชีพนิคมคำสร้อย</t>
  </si>
  <si>
    <t>พัฒนาและปรับปรุงห้องสำนักงานองค์การนักวิชาชีพฯ วิทยาลัยการอาชีพนิคมคำสร้อย</t>
  </si>
  <si>
    <t>ประชุมวิชาการองค์การนักวิชาชีพในอนาคตแห่งประเทศไทย การแข่งขันทักษะวิชาชีพและทักษะพื้นฐาน ระดับสถานศึกษา ประจำปีการศึกษา ๒๕๖2</t>
  </si>
  <si>
    <t>เตรียมความพร้อมประชุมวิชาการองค์การนักวิชาชีพในอนาคตแห่งประเทศไทย การแข่งขันทักษะวิชาชีพ ทักษะพื้นฐาน และการประกวดสิ่งประดิษฐ์ของคนรุ่นใหม่ ระดับอาชีวศึกษาจังหวัดมุกดาหาร ประจำปีการศึกษา ๒๕๖2</t>
  </si>
  <si>
    <t>ประเมินมาตรฐานดีเด่นองค์การนักวิชาชีพในอนาคตแห่งประเทศไทย ระดับอาชีวศึกษาจังหวัดมุกดาหาร ประจำปีการศึกษา 2562</t>
  </si>
  <si>
    <t>ประเมินหน่วยมาตรฐานองค์การนักวิชาชีพในอนาคตแห่งประเทศไทย วก.นิคมคำสร้อย ระดับกลุ่มจังหวัด สถาบันการอาชีวศึกษาภาคตะวันออกเฉียงเหนือ ๒</t>
  </si>
  <si>
    <t>การเข้าร่วมงานประชุมวิชาการองค์การนักวิชาชีพในอนาคตแห่งประเทศไทย การแข่งขันทักษะ วิชาชีพ และทักษะพื้นฐาน ระดับภาค ภาคตะวันออกเฉียงเหนือ ประจำปีการศึกษา 2562</t>
  </si>
  <si>
    <t>วันคริสต์มาส ประจำปี ๒๕๖3</t>
  </si>
  <si>
    <t>วันวิทยาศาสตร์</t>
  </si>
  <si>
    <t>เดินทางไกลและอยู่ค่ายพักแรมลูกเสือวิสามัญช่อสะอาดต้านภัยยาเสพติด ประจำปีการศึกษา ๒๕๖2</t>
  </si>
  <si>
    <t>พิธีเตรียมลูกเสือวิสามัญ และประดับแถบสองสี ประจำปีการศึกษา ๒๕๖3</t>
  </si>
  <si>
    <t>วันคล้ายวันสถาปนาคณะลูกเสือแห่งชาติ ประจำปี 2563</t>
  </si>
  <si>
    <t>วันวชิราวุธ</t>
  </si>
  <si>
    <t>เตรียมความพร้อมเข้าร่วมงานชุมนมลูกเสือ เนตรนารีวิสามัญช่อสะอาด อาชีวศึกษาภาคตะวันออกเฉียงเหนือ ครั้งที่ 8 ประจำปีการศึกษา 2562</t>
  </si>
  <si>
    <t>ลดปัญหาการออกกลางคันของนักเรียน นักศึกษาอาชีวศึกษา</t>
  </si>
  <si>
    <t>สถานศึกษาสีขาว ปลอดยาเสพติดและอบายมุข</t>
  </si>
  <si>
    <t>ห้องเรียนสีขาว</t>
  </si>
  <si>
    <t>ตรวจหาสารเสพติดจากนักเรียน นักศึกษา ประจำปีการศึกษา ๒๕๖3</t>
  </si>
  <si>
    <t>ปฐมนิเทศนักเรียน  นักศึกษาใหม่และการประชุมผู้ปกครอง  ประจำปีการศึกษา 2563</t>
  </si>
  <si>
    <t>ติดตามผู้สำเร็จการศึกษา ปีการศึกษา 2562</t>
  </si>
  <si>
    <t>พิธีมอบใบประกาศนียบัตรแก่ผู้สำเร็จการศึกษา  ปีการศึกษา  2562</t>
  </si>
  <si>
    <t>ปัจฉิมนิเทศนักเรียน นักศึกษา ประจำปีการศึกษา 2562</t>
  </si>
  <si>
    <t>แนะแนวการศึกษาต่อ ปีการศึกษา  2563</t>
  </si>
  <si>
    <t>จัดซื้อเวชภัณฑ์ยา ประจำปี  ๒๕๖3</t>
  </si>
  <si>
    <t>ตรวจสุขภาพนักเรียน นักศึกษา ประจำปี  ๒๕๖3</t>
  </si>
  <si>
    <t>รณรงค์ป้องกันและลดอุบัติเหตุทางถนนในสถานศึกษา ช่วงก่อนเทศกาลปีใหม่ 2563</t>
  </si>
  <si>
    <t>รณรงค์ป้องกันและลดอุบัติเหตุทางถนนในสถานศึกษา ช่วงก่อนเทศกาลสงกรานต์ 2563</t>
  </si>
  <si>
    <t>ศูนย์อาชีวะอาสา  เทศกาลปีใหม่  ๒๕63</t>
  </si>
  <si>
    <t>ศูนย์อาชีวะอาสา  เทศกาลสงกรานต์ ๒๕๖3</t>
  </si>
  <si>
    <t>พัฒนาและปรับปรุงศูนย์ซ่อมสร้างและชุมชน (Fix it center) แบบถาวรประจำจังหวัด</t>
  </si>
  <si>
    <t>ศูนย์ซ่อมสร้างเพื่อชุมชน (Fix  it center)  ประจำปีงบประมาณ พ.ศ. 2563</t>
  </si>
  <si>
    <t>ศูนย์ซ่อมสร้างเพื่อชุมชน (Fix  it center)   เตรียมความพร้อมช่วยภัยภิบัติต่างๆ ประจำปีงบประมาณ พ.ศ. 2563</t>
  </si>
  <si>
    <t>เตรียมประเมินศูนย์ซ่อมสร้างเพื่อชุมชน (Fix it Center) แบบถาวร</t>
  </si>
  <si>
    <t>ยอดคงเหลือ-โครงการ</t>
  </si>
  <si>
    <t>ศูนย์ซ่อมสร้างเพื่อชุมชน (Fix  it center)ช่วยภัยน้ำท่วมจังหวัดอุบล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</si>
  <si>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</si>
  <si>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</si>
  <si>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</si>
  <si>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</si>
  <si>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</si>
  <si>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</si>
  <si>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</si>
  <si>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</si>
  <si>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</si>
  <si>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</si>
  <si>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</si>
  <si>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</si>
  <si>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</si>
  <si>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</si>
  <si>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</si>
  <si>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</si>
  <si>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</si>
  <si>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6.1.18</t>
  </si>
  <si>
    <t>6.1.19</t>
  </si>
  <si>
    <t>6.1.20</t>
  </si>
  <si>
    <t>6.1.21</t>
  </si>
  <si>
    <t>6.1.22</t>
  </si>
  <si>
    <t>6.1.23</t>
  </si>
  <si>
    <t>6.1.24</t>
  </si>
  <si>
    <t>6.1.25</t>
  </si>
  <si>
    <t>6.1.26</t>
  </si>
  <si>
    <t>6.1.27</t>
  </si>
  <si>
    <t>6.1.28</t>
  </si>
  <si>
    <t xml:space="preserve"> โครงการส่งเสริมงานวิจัยในชั้นเรียนและนวัตกรรมการสอน</t>
  </si>
  <si>
    <r>
      <t>โครงการพัฒนาครูและบุคลากรด้านสังคมแห่งการเรียนรู้ทางวิชาชีพ (PLC</t>
    </r>
    <r>
      <rPr>
        <sz val="16"/>
        <rFont val="TH SarabunPSK"/>
        <family val="2"/>
      </rPr>
      <t>)</t>
    </r>
  </si>
  <si>
    <t>โครงการจัดทำแผนการฝึกอาชีพร่วมกับสถานประกอบการ</t>
  </si>
  <si>
    <t>6.2.1</t>
  </si>
  <si>
    <t>6.3.1</t>
  </si>
  <si>
    <t>6.4.1</t>
  </si>
  <si>
    <t>6.2.2</t>
  </si>
  <si>
    <t>6.2.3</t>
  </si>
  <si>
    <t>6.2.4</t>
  </si>
  <si>
    <t>6.2.5</t>
  </si>
  <si>
    <t>6.2.6</t>
  </si>
  <si>
    <t>6.2.7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</si>
  <si>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</si>
  <si>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</si>
  <si>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</si>
  <si>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</si>
  <si>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</si>
  <si>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</si>
  <si>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</si>
  <si>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</si>
  <si>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</si>
  <si>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6.2.17</t>
  </si>
  <si>
    <t>6.2.18</t>
  </si>
  <si>
    <t>6.2.19</t>
  </si>
  <si>
    <t>6.2.20</t>
  </si>
  <si>
    <t>6.2.21</t>
  </si>
  <si>
    <t>6.2.22</t>
  </si>
  <si>
    <t>6.2.23</t>
  </si>
  <si>
    <t>6.2.24</t>
  </si>
  <si>
    <t>6.2.25</t>
  </si>
  <si>
    <t>6.2.26</t>
  </si>
  <si>
    <t>6.2.27</t>
  </si>
  <si>
    <t>6.2.28</t>
  </si>
  <si>
    <t>6.2.29</t>
  </si>
  <si>
    <t>6.2.30</t>
  </si>
  <si>
    <t>6.2.31</t>
  </si>
  <si>
    <t>6.2.32</t>
  </si>
  <si>
    <t>6.2.33</t>
  </si>
  <si>
    <t>6.2.34</t>
  </si>
  <si>
    <t>6.2.35</t>
  </si>
  <si>
    <t>6.2.36</t>
  </si>
  <si>
    <t>6.2.37</t>
  </si>
  <si>
    <t>6.2.38</t>
  </si>
  <si>
    <t>6.2.39</t>
  </si>
  <si>
    <t>6.2.40</t>
  </si>
  <si>
    <t>6.2.41</t>
  </si>
  <si>
    <t>6.2.42</t>
  </si>
  <si>
    <t>6.2.43</t>
  </si>
  <si>
    <t>6.2.44</t>
  </si>
  <si>
    <t>6.2.45</t>
  </si>
  <si>
    <t>6.2.46</t>
  </si>
  <si>
    <t>6.2.47</t>
  </si>
  <si>
    <t>6.2.48</t>
  </si>
  <si>
    <t>6.2.49</t>
  </si>
  <si>
    <t>6.2.50</t>
  </si>
  <si>
    <t>6.2.51</t>
  </si>
  <si>
    <t>6.2.52</t>
  </si>
  <si>
    <t>6.2.53</t>
  </si>
  <si>
    <t>6.2.54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</si>
  <si>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</si>
  <si>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</si>
  <si>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</si>
  <si>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</si>
  <si>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</si>
  <si>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</si>
  <si>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</si>
  <si>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</si>
  <si>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</si>
  <si>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</si>
  <si>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</si>
  <si>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</si>
  <si>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</si>
  <si>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6.3.15</t>
  </si>
  <si>
    <t>6.3.16</t>
  </si>
  <si>
    <t>6.3.17</t>
  </si>
  <si>
    <t>6.3.18</t>
  </si>
  <si>
    <t>6.3.19</t>
  </si>
  <si>
    <t>6.3.20</t>
  </si>
  <si>
    <t>6.3.21</t>
  </si>
  <si>
    <t>6.3.22</t>
  </si>
  <si>
    <t>6.3.23</t>
  </si>
  <si>
    <t>6.3.24</t>
  </si>
  <si>
    <t>6.3.25</t>
  </si>
  <si>
    <t>6.3.26</t>
  </si>
  <si>
    <t>6.3.27</t>
  </si>
  <si>
    <t>6.3.28</t>
  </si>
  <si>
    <t>6.3.29</t>
  </si>
  <si>
    <t>6.3.30</t>
  </si>
  <si>
    <t>6.3.31</t>
  </si>
  <si>
    <t>6.4.3</t>
  </si>
  <si>
    <t>6.4.2</t>
  </si>
  <si>
    <t>6.4.4</t>
  </si>
  <si>
    <t>6.4.5</t>
  </si>
  <si>
    <t>6.4.6</t>
  </si>
  <si>
    <t>6.4.7</t>
  </si>
  <si>
    <t>6.4.8</t>
  </si>
  <si>
    <t>6.4.9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</si>
  <si>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</si>
  <si>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</si>
  <si>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</si>
  <si>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</si>
  <si>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</si>
  <si>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</si>
  <si>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</si>
  <si>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</si>
  <si>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6.4.18</t>
  </si>
  <si>
    <t>6.4.19</t>
  </si>
  <si>
    <t>6.4.20</t>
  </si>
  <si>
    <t>6.4.21</t>
  </si>
  <si>
    <t>6.4.22</t>
  </si>
  <si>
    <t>6.4.23</t>
  </si>
  <si>
    <t>6.4.24</t>
  </si>
  <si>
    <t>6.5.1</t>
  </si>
  <si>
    <t>6.5.5</t>
  </si>
  <si>
    <t>6.5.2</t>
  </si>
  <si>
    <t>6.5.3</t>
  </si>
  <si>
    <t>6.5.4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</si>
  <si>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</si>
  <si>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</si>
  <si>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</si>
  <si>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</si>
  <si>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</si>
  <si>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</si>
  <si>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</si>
  <si>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</si>
  <si>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6.6.1</t>
  </si>
  <si>
    <t>6.6.2</t>
  </si>
  <si>
    <t>6.6.3</t>
  </si>
  <si>
    <t>6.6.4</t>
  </si>
  <si>
    <t>6.6.5</t>
  </si>
  <si>
    <t>6.6.6</t>
  </si>
  <si>
    <t>6.6.7</t>
  </si>
  <si>
    <t>6.6.8</t>
  </si>
  <si>
    <t>6.6.9</t>
  </si>
  <si>
    <t>6.6.10</t>
  </si>
  <si>
    <t>6.6.11</t>
  </si>
  <si>
    <t>6.6.12</t>
  </si>
  <si>
    <t>6.6.13</t>
  </si>
  <si>
    <t>6.6.14</t>
  </si>
  <si>
    <t>6.6.15</t>
  </si>
  <si>
    <t>6.6.16</t>
  </si>
  <si>
    <t>6.6.17</t>
  </si>
  <si>
    <t>3.3 สรุปงบหน้ารายจ่ายปีงบประมาณ  2563</t>
  </si>
  <si>
    <t>แผนการใช้จ่ายเงินปีตามแผนปฏิบัติการ (ปี 2563) แหล่งเงิน ผลผลิต/โครงการ</t>
  </si>
  <si>
    <t>ครุภัณฑ์จากโครงการ</t>
  </si>
  <si>
    <t xml:space="preserve">3.2 ครุภัณฑ์เงินรายได้สถานศึกษา </t>
  </si>
  <si>
    <t>รวมโครงการจัดซื้อครุภัณฑ์</t>
  </si>
  <si>
    <t>ใช้ไป 6000</t>
  </si>
  <si>
    <t>รวมโครงการทั้งหมด 159 โครงการ</t>
  </si>
  <si>
    <t>รวมโครงการจัดซื้อครุภัณฑ์ (9 โครงการ)</t>
  </si>
  <si>
    <t>6.16.1 โครงการตามแผนพัฒนาสถานศึกษา</t>
  </si>
  <si>
    <t>ประมาณการรายรับ  ปีงบประมาณ พ.ศ. 2563</t>
  </si>
  <si>
    <t>ประมาณการรายจ่าย  ปีงบประมาณ พ.ศ. 2563</t>
  </si>
  <si>
    <t>ประมาณการายจ่าย ประจำปีงบประมาณ 2563</t>
  </si>
  <si>
    <r>
      <rPr>
        <b/>
        <sz val="16"/>
        <rFont val="TH SarabunPSK"/>
        <family val="2"/>
      </rPr>
      <t xml:space="preserve">หมายเหตุ </t>
    </r>
    <r>
      <rPr>
        <sz val="16"/>
        <rFont val="TH SarabunPSK"/>
        <family val="2"/>
      </rPr>
      <t>: จำนวนนักเรียน  ข้อมูล ณ วันที่  18  ต.ค. 2562</t>
    </r>
  </si>
  <si>
    <t>3.1 สรุปผลการใช้จ่ายเงิน ปีที่ผ่านมา (ปีงบประมาณ พ.ศ. 2563)</t>
  </si>
  <si>
    <t>ผลการใช้จ่ายเงินปีปัจจุบัน (ปี 2563) ผลผลิต/โครงการ</t>
  </si>
  <si>
    <t>ประจำปีงบประมาณ 2563</t>
  </si>
  <si>
    <t>1. ผู้บริหาร</t>
  </si>
  <si>
    <t>2. ข้าราชการครู</t>
  </si>
  <si>
    <t>3. ข้าราชการพลเรือน</t>
  </si>
  <si>
    <t>1. ทำหน้าที่สอน</t>
  </si>
  <si>
    <t>2. ทั่วไป/สนับสนุน</t>
  </si>
  <si>
    <t>1. ข้าราชการ</t>
  </si>
  <si>
    <t>2. ลูกจ้างประจำ</t>
  </si>
  <si>
    <t>57</t>
  </si>
  <si>
    <t>นางนวพรรณ</t>
  </si>
  <si>
    <t>จูมแพง</t>
  </si>
  <si>
    <t>นายธีรธาร</t>
  </si>
  <si>
    <t>จันทะนะ</t>
  </si>
  <si>
    <t>สมประสงค์</t>
  </si>
  <si>
    <t>นางสาวนิณี</t>
  </si>
  <si>
    <t>วุฒิเสภา</t>
  </si>
  <si>
    <t>นายเทิดไท</t>
  </si>
  <si>
    <t>ศรีวิชา</t>
  </si>
  <si>
    <t>นางสาวสุทธิดา</t>
  </si>
  <si>
    <t>สุพร</t>
  </si>
  <si>
    <t>จ้างเงิน งปม.</t>
  </si>
  <si>
    <t>อัตราเงินเดือนตำแหน่ง ครูพิเศษ  ประจำปีงบประมาณ  พ.ศ. 2563</t>
  </si>
  <si>
    <t>วิทยาลัยการอาชีพนิคมคำสร้อย  ประจำปี  พ.ศ. 2563</t>
  </si>
  <si>
    <t>อัตราเงินเดือนตำแหน่ง เจ้าหน้าที่ธุรการ ประจำปีงบประมาณ  พ.ศ. 2563</t>
  </si>
  <si>
    <t>อัตราเงินเดือนตำแหน่ง เจ้าหน้าที่งานอาคารสถานที่ ยามรักษาการณ์  ประจำปีงบประมาณ  พ.ศ. 2563</t>
  </si>
  <si>
    <t>อัตรากำลัง ปี 2563     ข้อมูล ณ วันที่ 27 พ.ย. 2562</t>
  </si>
  <si>
    <t xml:space="preserve">               5. แผนภูมิการบริหาร</t>
  </si>
  <si>
    <t xml:space="preserve">            ส่วนที่ 3 </t>
  </si>
  <si>
    <t>รวมทั้งสิ้นเป็นเงิน</t>
  </si>
  <si>
    <t>แผนการใช้จ่ายงบประมาณ ปี 2563</t>
  </si>
  <si>
    <t>เม.ษ.63</t>
  </si>
  <si>
    <t>โครงการสถานศึกษาคุณธรรม</t>
  </si>
  <si>
    <t>โครงการเศรษฐกิจพอเพียง</t>
  </si>
  <si>
    <t>กิจกรรมเนื่องในวันเฉลิมพระชนมพรรษาสมเด็จพระนางเจ้าฯ พระบรมราชินี ประจําปีพุทธศักราช 2563</t>
  </si>
  <si>
    <t>พิธีไหว้ครูและทำบุญเนื่องในวันคล้ายวันสถาปนาวิทยาลัย ประจำปีการศึกษา 2563</t>
  </si>
  <si>
    <t>เตรียมความพร้อมการแข่งขันกีฬาอาชีวะเกมส์ ระดับ อาชีวศึกษาจังหวัดมุกดาหาร ประจำปี 2563</t>
  </si>
  <si>
    <t>รณรงค์ประชาสัมพันธ์ เนื่องในวันต่อต้านยาเสพติด (๒๖ มิถุนายน) ประจำปี 2563</t>
  </si>
  <si>
    <t>เลือกตั้งคณะกรรมการดำเนินงาน อวท. วก.นิคมคำสร้อย ประจำปีการศึกษา 2563</t>
  </si>
  <si>
    <t>วันต้นไม้ประจำปีของชาติ พ.ศ. 2563</t>
  </si>
  <si>
    <t>แข่งขันกีฬาภายในภูติ้วเกมส์ต้านภัยยาเสพติด ครั้งที่ 2</t>
  </si>
  <si>
    <r>
      <t xml:space="preserve">กิจกรรมเนื่องในวันดินโลก (World Soil Day) ประจำปี </t>
    </r>
    <r>
      <rPr>
        <sz val="16"/>
        <color theme="1"/>
        <rFont val="TH SarabunPSK"/>
        <family val="2"/>
      </rPr>
      <t>2562</t>
    </r>
  </si>
  <si>
    <t>อบรมคุณธรรม จริยธรรมนักเรียน นักศึกษาใหม่ ประจำปีการศึกษา 2563</t>
  </si>
  <si>
    <t>กิจกรรมเนื่องในวันเฉลิมพระชนมพรรษาพระบาทสมเด็จพระเจ้าอยู่หัว ประจำปีพุทธศักราช 2563</t>
  </si>
  <si>
    <t>พัฒนาบุคลิกภาพและความรับผิดชอบต่อสังคม (ซ่อมกิจกรรม) ประจำปีการศึกษา 2563</t>
  </si>
  <si>
    <t>วันคริสต์มาส ประจำปี 2563</t>
  </si>
  <si>
    <t>ทำบุญตักบาตรเนื่องในวันขึ้นปีใหม่ ปี 2562</t>
  </si>
  <si>
    <t>ส่งเสริมวัฒนธรรมประเพณีท้องถิ่นอันดีงาม ในงานกาชาดและงานของดีจังหวัดมุกดาหาร ประจำปี2563</t>
  </si>
  <si>
    <t>อบรมเชิงปฏิบัติการผู้นำองค์การนักวิชาชีพในอนาคตแห่งประเทศไทย ประจำปีการศึกษา2563</t>
  </si>
  <si>
    <t>การเตรียมความพร้อมการแข่งขันกีฬาอาชีวะเกมส์ ระดับอาชีวศึกษาภาคตะวันออกเฉียงเหนือ ประจำปี 2563</t>
  </si>
  <si>
    <t>ประชุมวิชาการองค์การนักวิชาชีพในอนาคตแห่งประเทศไทย การแข่งขันทักษะวิชาชีพและทักษะพื้นฐาน ระดับสถานศึกษา ประจำปีการศึกษา 2562</t>
  </si>
  <si>
    <t>เตรียมความพร้อมประชุมวิชาการองค์การนักวิชาชีพในอนาคตแห่งประเทศไทย การแข่งขันทักษะวิชาชีพ ทักษะพื้นฐาน และการประกวดสิ่งประดิษฐ์ของคนรุ่นใหม่ ระดับอาชีวศึกษาจังหวัดมุกดาหาร ประจำปีการศึกษา 2562</t>
  </si>
  <si>
    <t>ประเมินหน่วยมาตรฐานองค์การนักวิชาชีพในอนาคตแห่งประเทศไทย วก.นิคมคำสร้อย ระดับกลุ่มจังหวัด สถาบันการอาชีวศึกษาภาคตะวันออกเฉียงเหนือ 2</t>
  </si>
  <si>
    <t>เดินทางไกลและอยู่ค่ายพักแรมลูกเสือวิสามัญช่อสะอาดต้านภัยยาเสพติด ประจำปีการศึกษา 2562</t>
  </si>
  <si>
    <t>พิธีเตรียมลูกเสือวิสามัญ และประดับแถบสองสี ประจำปีการศึกษา 2563</t>
  </si>
  <si>
    <t>ตรวจหาสารเสพติดจากนักเรียน นักศึกษา ประจำปีการศึกษา 2563</t>
  </si>
  <si>
    <t>จัดซื้อเวชภัณฑ์ยา ประจำปี  2563</t>
  </si>
  <si>
    <t>ตรวจสุขภาพนักเรียน นักศึกษา ประจำปี 2563</t>
  </si>
  <si>
    <t>ศูนย์อาชีวะอาสา  เทศกาลปีใหม่  2563</t>
  </si>
  <si>
    <t>ศูนย์อาชีวะอาสา  เทศกาลสงกรานต์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</si>
</sst>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87" formatCode="_-* #,##0.0_-;\-* #,##0.0_-;_-* &quot;-&quot;??_-;_-@_-"/>
    <numFmt numFmtId="188" formatCode="_-* #,##0_-;\-* #,##0_-;_-* &quot;-&quot;??_-;_-@_-"/>
    <numFmt numFmtId="189" formatCode="[$-D07041E]d\ mmmm\ yyyy;@"/>
    <numFmt numFmtId="190" formatCode="#,##0_ ;\-#,##0\ "/>
  </numFmts>
  <fonts count="68">
    <font>
      <sz val="16"/>
      <name val="TH Sarabun New"/>
      <charset val="222"/>
    </font>
    <font>
      <sz val="16"/>
      <name val="TH Sarabun New"/>
      <family val="2"/>
    </font>
    <font>
      <b/>
      <sz val="26"/>
      <name val="TH Sarabun New"/>
      <family val="2"/>
    </font>
    <font>
      <b/>
      <sz val="16"/>
      <name val="TH Sarabun New"/>
      <family val="2"/>
    </font>
    <font>
      <sz val="8"/>
      <name val="TH Sarabun New"/>
      <family val="2"/>
    </font>
    <font>
      <sz val="16"/>
      <name val="TH Sarabun New"/>
      <family val="2"/>
    </font>
    <font>
      <sz val="8"/>
      <name val="TH Sarabun New"/>
      <family val="2"/>
    </font>
    <font>
      <b/>
      <sz val="8"/>
      <name val="TH Sarabun New"/>
      <family val="2"/>
    </font>
    <font>
      <b/>
      <sz val="24"/>
      <name val="TH Sarabun New"/>
      <family val="2"/>
    </font>
    <font>
      <b/>
      <sz val="20"/>
      <name val="TH Sarabun New"/>
      <family val="2"/>
    </font>
    <font>
      <b/>
      <u/>
      <sz val="16"/>
      <name val="TH Sarabun New"/>
      <family val="2"/>
    </font>
    <font>
      <b/>
      <sz val="14"/>
      <name val="TH Sarabun New"/>
      <family val="2"/>
    </font>
    <font>
      <b/>
      <sz val="22"/>
      <name val="TH Sarabun New"/>
      <family val="2"/>
    </font>
    <font>
      <sz val="16"/>
      <name val="TH Sarabun New"/>
      <family val="2"/>
    </font>
    <font>
      <sz val="14"/>
      <name val="TH Sarabun New"/>
      <family val="2"/>
    </font>
    <font>
      <sz val="14"/>
      <name val="Cordia New"/>
      <family val="2"/>
    </font>
    <font>
      <b/>
      <sz val="26"/>
      <name val="TH SarabunPSK"/>
      <family val="2"/>
    </font>
    <font>
      <sz val="16"/>
      <name val="TH SarabunPSK"/>
      <family val="2"/>
    </font>
    <font>
      <b/>
      <sz val="8"/>
      <name val="TH SarabunPSK"/>
      <family val="2"/>
    </font>
    <font>
      <sz val="8"/>
      <name val="TH SarabunPSK"/>
      <family val="2"/>
    </font>
    <font>
      <b/>
      <sz val="16"/>
      <name val="TH SarabunPSK"/>
      <family val="2"/>
    </font>
    <font>
      <b/>
      <sz val="24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sz val="18"/>
      <name val="TH SarabunPSK"/>
      <family val="2"/>
    </font>
    <font>
      <b/>
      <sz val="36"/>
      <name val="TH SarabunPSK"/>
      <family val="2"/>
    </font>
    <font>
      <b/>
      <sz val="32"/>
      <name val="TH SarabunPSK"/>
      <family val="2"/>
    </font>
    <font>
      <sz val="18"/>
      <name val="TH SarabunPSK"/>
      <family val="2"/>
    </font>
    <font>
      <u val="double"/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9"/>
      <name val="TH SarabunPSK"/>
      <family val="2"/>
    </font>
    <font>
      <sz val="20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9"/>
      <color indexed="81"/>
      <name val="Tahoma"/>
      <family val="2"/>
    </font>
    <font>
      <sz val="14"/>
      <name val="Cordia New"/>
      <family val="2"/>
    </font>
    <font>
      <sz val="15"/>
      <name val="TH SarabunPSK"/>
      <family val="2"/>
    </font>
    <font>
      <b/>
      <u val="double"/>
      <sz val="18"/>
      <name val="TH SarabunPSK"/>
      <family val="2"/>
    </font>
    <font>
      <i/>
      <sz val="14"/>
      <name val="TH SarabunPSK"/>
      <family val="2"/>
    </font>
    <font>
      <b/>
      <sz val="11"/>
      <name val="TH SarabunPSK"/>
      <family val="2"/>
    </font>
    <font>
      <b/>
      <sz val="28"/>
      <name val="TH SarabunPSK"/>
      <family val="2"/>
    </font>
    <font>
      <sz val="11"/>
      <color theme="1"/>
      <name val="Tahoma"/>
      <family val="2"/>
      <scheme val="minor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rgb="FFFF0000"/>
      <name val="TH SarabunPSK"/>
      <family val="2"/>
    </font>
    <font>
      <b/>
      <sz val="14"/>
      <color theme="0"/>
      <name val="TH SarabunPSK"/>
      <family val="2"/>
    </font>
    <font>
      <sz val="14"/>
      <color theme="0"/>
      <name val="TH SarabunPSK"/>
      <family val="2"/>
    </font>
    <font>
      <b/>
      <i/>
      <sz val="14"/>
      <color theme="0"/>
      <name val="TH SarabunPSK"/>
      <family val="2"/>
    </font>
    <font>
      <i/>
      <sz val="14"/>
      <color theme="0"/>
      <name val="TH SarabunPSK"/>
      <family val="2"/>
    </font>
    <font>
      <b/>
      <u val="double"/>
      <sz val="14"/>
      <name val="TH SarabunPSK"/>
      <family val="2"/>
    </font>
    <font>
      <b/>
      <i/>
      <sz val="14"/>
      <name val="TH SarabunPSK"/>
      <family val="2"/>
    </font>
    <font>
      <sz val="16"/>
      <color rgb="FFC00000"/>
      <name val="TH SarabunPSK"/>
      <family val="2"/>
    </font>
    <font>
      <sz val="14"/>
      <color rgb="FFC00000"/>
      <name val="TH SarabunPSK"/>
      <family val="2"/>
    </font>
    <font>
      <b/>
      <sz val="14"/>
      <color rgb="FFC00000"/>
      <name val="TH SarabunPSK"/>
      <family val="2"/>
    </font>
    <font>
      <sz val="16"/>
      <color rgb="FF000000"/>
      <name val="TH SarabunPSK"/>
      <family val="2"/>
    </font>
    <font>
      <b/>
      <sz val="22"/>
      <name val="TH SarabunIT๙"/>
      <family val="2"/>
    </font>
    <font>
      <sz val="16"/>
      <name val="TH SarabunIT๙"/>
      <family val="2"/>
    </font>
    <font>
      <b/>
      <sz val="20"/>
      <name val="TH SarabunIT๙"/>
      <family val="2"/>
    </font>
    <font>
      <b/>
      <sz val="16"/>
      <name val="TH SarabunIT๙"/>
      <family val="2"/>
    </font>
    <font>
      <b/>
      <sz val="14"/>
      <color rgb="FFFF0000"/>
      <name val="TH SarabunPSK"/>
      <family val="2"/>
    </font>
    <font>
      <sz val="16"/>
      <color theme="1"/>
      <name val="TH SarabunIT๙"/>
      <family val="2"/>
    </font>
    <font>
      <i/>
      <sz val="14"/>
      <color rgb="FFFF0000"/>
      <name val="TH SarabunPSK"/>
      <family val="2"/>
    </font>
    <font>
      <sz val="12"/>
      <color rgb="FFFF0000"/>
      <name val="TH SarabunPSK"/>
      <family val="2"/>
    </font>
    <font>
      <b/>
      <sz val="15"/>
      <name val="TH SarabunPSK"/>
      <family val="2"/>
    </font>
    <font>
      <sz val="13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/>
    <xf numFmtId="0" fontId="36" fillId="0" borderId="0"/>
    <xf numFmtId="0" fontId="42" fillId="0" borderId="0"/>
    <xf numFmtId="0" fontId="5" fillId="0" borderId="0"/>
    <xf numFmtId="0" fontId="5" fillId="0" borderId="0"/>
  </cellStyleXfs>
  <cellXfs count="1743">
    <xf numFmtId="0" fontId="0" fillId="0" borderId="0" xfId="0"/>
    <xf numFmtId="0" fontId="3" fillId="0" borderId="0" xfId="0" applyFont="1"/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center" vertical="top"/>
    </xf>
    <xf numFmtId="0" fontId="6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0" fontId="5" fillId="0" borderId="0" xfId="0" applyFont="1" applyAlignment="1"/>
    <xf numFmtId="0" fontId="6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" fontId="3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14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top" wrapText="1"/>
    </xf>
    <xf numFmtId="0" fontId="3" fillId="0" borderId="0" xfId="9" applyFont="1"/>
    <xf numFmtId="0" fontId="5" fillId="0" borderId="0" xfId="9" applyFont="1"/>
    <xf numFmtId="0" fontId="18" fillId="0" borderId="0" xfId="0" applyFont="1"/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Alignment="1"/>
    <xf numFmtId="0" fontId="20" fillId="0" borderId="0" xfId="0" applyFont="1"/>
    <xf numFmtId="0" fontId="43" fillId="0" borderId="0" xfId="0" applyFont="1"/>
    <xf numFmtId="0" fontId="18" fillId="0" borderId="0" xfId="0" applyFont="1" applyAlignment="1">
      <alignment vertical="top" wrapText="1"/>
    </xf>
    <xf numFmtId="0" fontId="20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left" vertical="top"/>
    </xf>
    <xf numFmtId="0" fontId="20" fillId="0" borderId="0" xfId="0" applyFont="1" applyAlignment="1">
      <alignment vertical="top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23" fillId="0" borderId="0" xfId="0" applyFont="1" applyAlignment="1"/>
    <xf numFmtId="0" fontId="23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7" fillId="0" borderId="0" xfId="0" applyFont="1" applyAlignment="1">
      <alignment horizontal="left" indent="6"/>
    </xf>
    <xf numFmtId="0" fontId="29" fillId="0" borderId="0" xfId="0" applyFont="1"/>
    <xf numFmtId="0" fontId="20" fillId="0" borderId="6" xfId="0" applyFont="1" applyBorder="1" applyAlignment="1">
      <alignment horizontal="center"/>
    </xf>
    <xf numFmtId="0" fontId="29" fillId="0" borderId="8" xfId="0" applyFont="1" applyBorder="1" applyAlignment="1">
      <alignment vertical="top"/>
    </xf>
    <xf numFmtId="0" fontId="29" fillId="0" borderId="11" xfId="0" applyFont="1" applyBorder="1" applyAlignment="1">
      <alignment vertical="top"/>
    </xf>
    <xf numFmtId="0" fontId="29" fillId="0" borderId="13" xfId="0" applyFont="1" applyBorder="1" applyAlignment="1">
      <alignment vertical="top"/>
    </xf>
    <xf numFmtId="0" fontId="30" fillId="0" borderId="0" xfId="0" applyFont="1"/>
    <xf numFmtId="0" fontId="30" fillId="2" borderId="17" xfId="0" applyFont="1" applyFill="1" applyBorder="1"/>
    <xf numFmtId="0" fontId="30" fillId="2" borderId="18" xfId="0" applyFont="1" applyFill="1" applyBorder="1" applyAlignment="1">
      <alignment horizontal="center"/>
    </xf>
    <xf numFmtId="0" fontId="30" fillId="2" borderId="19" xfId="0" applyFont="1" applyFill="1" applyBorder="1" applyAlignment="1">
      <alignment horizontal="center"/>
    </xf>
    <xf numFmtId="0" fontId="30" fillId="3" borderId="18" xfId="0" applyFont="1" applyFill="1" applyBorder="1" applyAlignment="1">
      <alignment horizontal="center"/>
    </xf>
    <xf numFmtId="3" fontId="30" fillId="3" borderId="17" xfId="0" applyNumberFormat="1" applyFont="1" applyFill="1" applyBorder="1" applyAlignment="1">
      <alignment horizontal="center"/>
    </xf>
    <xf numFmtId="3" fontId="30" fillId="0" borderId="18" xfId="0" applyNumberFormat="1" applyFont="1" applyBorder="1" applyAlignment="1">
      <alignment horizontal="center"/>
    </xf>
    <xf numFmtId="3" fontId="30" fillId="7" borderId="18" xfId="0" applyNumberFormat="1" applyFont="1" applyFill="1" applyBorder="1" applyAlignment="1">
      <alignment horizontal="center"/>
    </xf>
    <xf numFmtId="0" fontId="31" fillId="0" borderId="0" xfId="0" applyFont="1"/>
    <xf numFmtId="0" fontId="30" fillId="0" borderId="0" xfId="0" applyFont="1" applyAlignment="1">
      <alignment horizontal="center"/>
    </xf>
    <xf numFmtId="0" fontId="32" fillId="0" borderId="0" xfId="0" applyFont="1"/>
    <xf numFmtId="0" fontId="29" fillId="3" borderId="20" xfId="0" applyFont="1" applyFill="1" applyBorder="1"/>
    <xf numFmtId="0" fontId="29" fillId="0" borderId="0" xfId="0" applyFont="1" applyAlignment="1">
      <alignment vertical="top"/>
    </xf>
    <xf numFmtId="0" fontId="20" fillId="0" borderId="0" xfId="0" applyFont="1" applyAlignment="1">
      <alignment vertical="top" shrinkToFit="1"/>
    </xf>
    <xf numFmtId="3" fontId="20" fillId="0" borderId="0" xfId="0" applyNumberFormat="1" applyFont="1"/>
    <xf numFmtId="0" fontId="17" fillId="0" borderId="0" xfId="0" applyFont="1" applyAlignment="1">
      <alignment horizontal="left"/>
    </xf>
    <xf numFmtId="188" fontId="20" fillId="0" borderId="0" xfId="1" applyNumberFormat="1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shrinkToFit="1"/>
    </xf>
    <xf numFmtId="0" fontId="30" fillId="0" borderId="0" xfId="0" applyFont="1" applyAlignment="1"/>
    <xf numFmtId="0" fontId="20" fillId="0" borderId="0" xfId="0" applyFont="1" applyAlignment="1"/>
    <xf numFmtId="188" fontId="20" fillId="0" borderId="0" xfId="0" applyNumberFormat="1" applyFont="1" applyAlignment="1">
      <alignment shrinkToFit="1"/>
    </xf>
    <xf numFmtId="49" fontId="17" fillId="0" borderId="0" xfId="0" applyNumberFormat="1" applyFont="1" applyAlignment="1">
      <alignment shrinkToFit="1"/>
    </xf>
    <xf numFmtId="0" fontId="30" fillId="0" borderId="0" xfId="0" applyFont="1" applyAlignment="1">
      <alignment vertical="top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" fontId="17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left" indent="1"/>
    </xf>
    <xf numFmtId="0" fontId="29" fillId="10" borderId="19" xfId="0" applyFont="1" applyFill="1" applyBorder="1" applyAlignment="1">
      <alignment horizontal="center"/>
    </xf>
    <xf numFmtId="0" fontId="29" fillId="0" borderId="10" xfId="0" applyFont="1" applyBorder="1" applyAlignment="1">
      <alignment vertical="top" wrapText="1"/>
    </xf>
    <xf numFmtId="0" fontId="3" fillId="11" borderId="1" xfId="0" applyFont="1" applyFill="1" applyBorder="1" applyAlignment="1">
      <alignment horizontal="center" vertical="center"/>
    </xf>
    <xf numFmtId="0" fontId="3" fillId="11" borderId="20" xfId="0" applyFont="1" applyFill="1" applyBorder="1" applyAlignment="1">
      <alignment horizontal="center" vertical="center" wrapText="1"/>
    </xf>
    <xf numFmtId="0" fontId="3" fillId="11" borderId="20" xfId="0" applyFont="1" applyFill="1" applyBorder="1" applyAlignment="1">
      <alignment horizontal="center" vertical="center"/>
    </xf>
    <xf numFmtId="0" fontId="11" fillId="0" borderId="20" xfId="0" applyFont="1" applyBorder="1"/>
    <xf numFmtId="188" fontId="14" fillId="0" borderId="20" xfId="1" applyNumberFormat="1" applyFont="1" applyBorder="1" applyAlignment="1">
      <alignment horizontal="center" shrinkToFit="1"/>
    </xf>
    <xf numFmtId="0" fontId="14" fillId="0" borderId="20" xfId="0" applyFont="1" applyBorder="1" applyAlignment="1">
      <alignment horizontal="center"/>
    </xf>
    <xf numFmtId="188" fontId="11" fillId="0" borderId="20" xfId="1" applyNumberFormat="1" applyFont="1" applyBorder="1" applyAlignment="1">
      <alignment horizontal="center"/>
    </xf>
    <xf numFmtId="0" fontId="0" fillId="0" borderId="20" xfId="0" applyBorder="1"/>
    <xf numFmtId="0" fontId="11" fillId="0" borderId="21" xfId="0" applyFont="1" applyBorder="1"/>
    <xf numFmtId="0" fontId="14" fillId="0" borderId="21" xfId="0" applyFont="1" applyBorder="1"/>
    <xf numFmtId="0" fontId="0" fillId="0" borderId="21" xfId="0" applyBorder="1"/>
    <xf numFmtId="0" fontId="14" fillId="0" borderId="22" xfId="0" applyFont="1" applyBorder="1" applyAlignment="1">
      <alignment horizontal="left" indent="1"/>
    </xf>
    <xf numFmtId="188" fontId="14" fillId="0" borderId="22" xfId="1" applyNumberFormat="1" applyFont="1" applyBorder="1" applyAlignment="1">
      <alignment horizontal="center" shrinkToFit="1"/>
    </xf>
    <xf numFmtId="0" fontId="14" fillId="0" borderId="22" xfId="0" applyFont="1" applyBorder="1" applyAlignment="1">
      <alignment horizontal="center"/>
    </xf>
    <xf numFmtId="188" fontId="11" fillId="0" borderId="22" xfId="1" applyNumberFormat="1" applyFont="1" applyBorder="1" applyAlignment="1">
      <alignment horizontal="center"/>
    </xf>
    <xf numFmtId="0" fontId="0" fillId="0" borderId="22" xfId="0" applyBorder="1"/>
    <xf numFmtId="188" fontId="11" fillId="0" borderId="23" xfId="1" applyNumberFormat="1" applyFont="1" applyFill="1" applyBorder="1" applyAlignment="1">
      <alignment horizontal="center"/>
    </xf>
    <xf numFmtId="0" fontId="0" fillId="0" borderId="23" xfId="0" applyBorder="1"/>
    <xf numFmtId="0" fontId="11" fillId="0" borderId="17" xfId="0" applyFont="1" applyBorder="1"/>
    <xf numFmtId="188" fontId="14" fillId="0" borderId="17" xfId="1" applyNumberFormat="1" applyFont="1" applyBorder="1" applyAlignment="1">
      <alignment horizontal="center" shrinkToFit="1"/>
    </xf>
    <xf numFmtId="0" fontId="14" fillId="0" borderId="17" xfId="0" applyFont="1" applyBorder="1" applyAlignment="1">
      <alignment horizontal="center"/>
    </xf>
    <xf numFmtId="188" fontId="11" fillId="0" borderId="17" xfId="1" applyNumberFormat="1" applyFont="1" applyBorder="1" applyAlignment="1">
      <alignment horizontal="center"/>
    </xf>
    <xf numFmtId="0" fontId="0" fillId="0" borderId="17" xfId="0" applyBorder="1"/>
    <xf numFmtId="188" fontId="3" fillId="11" borderId="25" xfId="0" applyNumberFormat="1" applyFont="1" applyFill="1" applyBorder="1"/>
    <xf numFmtId="0" fontId="0" fillId="11" borderId="25" xfId="0" applyFill="1" applyBorder="1"/>
    <xf numFmtId="0" fontId="20" fillId="0" borderId="0" xfId="9" applyFont="1" applyAlignment="1">
      <alignment horizontal="center" vertical="center" shrinkToFit="1"/>
    </xf>
    <xf numFmtId="0" fontId="20" fillId="0" borderId="0" xfId="9" applyFont="1" applyAlignment="1">
      <alignment vertical="center" shrinkToFit="1"/>
    </xf>
    <xf numFmtId="0" fontId="17" fillId="0" borderId="0" xfId="9" applyFont="1" applyAlignment="1">
      <alignment vertical="center" shrinkToFit="1"/>
    </xf>
    <xf numFmtId="0" fontId="20" fillId="0" borderId="22" xfId="9" applyFont="1" applyBorder="1" applyAlignment="1">
      <alignment vertical="center" shrinkToFit="1"/>
    </xf>
    <xf numFmtId="0" fontId="30" fillId="0" borderId="0" xfId="7" applyFont="1" applyAlignment="1">
      <alignment vertical="center"/>
    </xf>
    <xf numFmtId="0" fontId="29" fillId="0" borderId="0" xfId="7" applyFont="1" applyAlignment="1">
      <alignment vertical="center"/>
    </xf>
    <xf numFmtId="0" fontId="30" fillId="0" borderId="0" xfId="7" applyFont="1" applyBorder="1" applyAlignment="1">
      <alignment horizontal="center" vertical="center"/>
    </xf>
    <xf numFmtId="188" fontId="29" fillId="0" borderId="0" xfId="7" applyNumberFormat="1" applyFont="1" applyBorder="1" applyAlignment="1">
      <alignment vertical="center"/>
    </xf>
    <xf numFmtId="188" fontId="29" fillId="0" borderId="0" xfId="7" applyNumberFormat="1" applyFont="1" applyAlignment="1">
      <alignment vertical="center"/>
    </xf>
    <xf numFmtId="49" fontId="29" fillId="0" borderId="0" xfId="7" applyNumberFormat="1" applyFont="1" applyAlignment="1">
      <alignment horizontal="center" vertical="center"/>
    </xf>
    <xf numFmtId="0" fontId="29" fillId="0" borderId="0" xfId="7" applyFont="1" applyAlignment="1">
      <alignment horizontal="center" vertical="center"/>
    </xf>
    <xf numFmtId="0" fontId="29" fillId="0" borderId="0" xfId="7" applyFont="1" applyBorder="1" applyAlignment="1">
      <alignment vertical="center"/>
    </xf>
    <xf numFmtId="188" fontId="20" fillId="0" borderId="0" xfId="0" applyNumberFormat="1" applyFont="1"/>
    <xf numFmtId="3" fontId="20" fillId="0" borderId="0" xfId="9" applyNumberFormat="1" applyFont="1" applyAlignment="1">
      <alignment vertical="center" shrinkToFit="1"/>
    </xf>
    <xf numFmtId="0" fontId="20" fillId="0" borderId="20" xfId="9" applyFont="1" applyBorder="1" applyAlignment="1">
      <alignment vertical="center" shrinkToFit="1"/>
    </xf>
    <xf numFmtId="0" fontId="20" fillId="0" borderId="23" xfId="9" applyFont="1" applyBorder="1" applyAlignment="1">
      <alignment vertical="center" shrinkToFit="1"/>
    </xf>
    <xf numFmtId="0" fontId="29" fillId="0" borderId="22" xfId="7" applyFont="1" applyBorder="1" applyAlignment="1">
      <alignment horizontal="center" vertical="center"/>
    </xf>
    <xf numFmtId="188" fontId="29" fillId="0" borderId="22" xfId="7" applyNumberFormat="1" applyFont="1" applyBorder="1" applyAlignment="1">
      <alignment horizontal="center" vertical="center" shrinkToFit="1"/>
    </xf>
    <xf numFmtId="188" fontId="29" fillId="0" borderId="0" xfId="7" applyNumberFormat="1" applyFont="1" applyAlignment="1">
      <alignment horizontal="center" vertical="center"/>
    </xf>
    <xf numFmtId="3" fontId="29" fillId="0" borderId="0" xfId="7" applyNumberFormat="1" applyFont="1" applyAlignment="1">
      <alignment vertical="center"/>
    </xf>
    <xf numFmtId="0" fontId="44" fillId="0" borderId="0" xfId="0" applyFont="1"/>
    <xf numFmtId="188" fontId="17" fillId="8" borderId="22" xfId="4" applyNumberFormat="1" applyFont="1" applyFill="1" applyBorder="1" applyAlignment="1">
      <alignment vertical="center" shrinkToFit="1"/>
    </xf>
    <xf numFmtId="188" fontId="17" fillId="0" borderId="0" xfId="1" applyNumberFormat="1" applyFont="1" applyAlignment="1">
      <alignment horizontal="right" vertical="top"/>
    </xf>
    <xf numFmtId="0" fontId="17" fillId="0" borderId="0" xfId="0" applyFont="1" applyAlignment="1">
      <alignment horizontal="left" indent="2"/>
    </xf>
    <xf numFmtId="0" fontId="30" fillId="12" borderId="17" xfId="0" applyFont="1" applyFill="1" applyBorder="1"/>
    <xf numFmtId="0" fontId="30" fillId="12" borderId="18" xfId="0" applyFont="1" applyFill="1" applyBorder="1" applyAlignment="1">
      <alignment horizontal="center"/>
    </xf>
    <xf numFmtId="0" fontId="30" fillId="12" borderId="19" xfId="0" applyFont="1" applyFill="1" applyBorder="1"/>
    <xf numFmtId="0" fontId="29" fillId="12" borderId="22" xfId="7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top" wrapText="1"/>
    </xf>
    <xf numFmtId="0" fontId="30" fillId="12" borderId="20" xfId="0" applyFont="1" applyFill="1" applyBorder="1" applyAlignment="1">
      <alignment horizontal="center"/>
    </xf>
    <xf numFmtId="0" fontId="37" fillId="0" borderId="0" xfId="0" applyFont="1"/>
    <xf numFmtId="3" fontId="30" fillId="0" borderId="19" xfId="0" applyNumberFormat="1" applyFont="1" applyBorder="1" applyAlignment="1">
      <alignment horizontal="center"/>
    </xf>
    <xf numFmtId="3" fontId="30" fillId="0" borderId="19" xfId="0" applyNumberFormat="1" applyFont="1" applyBorder="1"/>
    <xf numFmtId="3" fontId="30" fillId="3" borderId="19" xfId="0" applyNumberFormat="1" applyFont="1" applyFill="1" applyBorder="1" applyAlignment="1">
      <alignment horizontal="center"/>
    </xf>
    <xf numFmtId="3" fontId="29" fillId="13" borderId="17" xfId="0" applyNumberFormat="1" applyFont="1" applyFill="1" applyBorder="1"/>
    <xf numFmtId="3" fontId="30" fillId="13" borderId="17" xfId="0" applyNumberFormat="1" applyFont="1" applyFill="1" applyBorder="1"/>
    <xf numFmtId="3" fontId="30" fillId="13" borderId="17" xfId="0" applyNumberFormat="1" applyFont="1" applyFill="1" applyBorder="1" applyAlignment="1">
      <alignment horizontal="center"/>
    </xf>
    <xf numFmtId="3" fontId="30" fillId="13" borderId="18" xfId="0" applyNumberFormat="1" applyFont="1" applyFill="1" applyBorder="1" applyAlignment="1">
      <alignment horizontal="center"/>
    </xf>
    <xf numFmtId="3" fontId="30" fillId="11" borderId="18" xfId="0" applyNumberFormat="1" applyFont="1" applyFill="1" applyBorder="1" applyAlignment="1">
      <alignment horizontal="center"/>
    </xf>
    <xf numFmtId="0" fontId="33" fillId="10" borderId="20" xfId="0" applyFont="1" applyFill="1" applyBorder="1" applyAlignment="1">
      <alignment horizontal="center" vertical="center" wrapText="1"/>
    </xf>
    <xf numFmtId="0" fontId="34" fillId="10" borderId="20" xfId="0" applyFont="1" applyFill="1" applyBorder="1" applyAlignment="1">
      <alignment horizontal="center" textRotation="90" wrapText="1"/>
    </xf>
    <xf numFmtId="0" fontId="29" fillId="12" borderId="21" xfId="7" applyFont="1" applyFill="1" applyBorder="1" applyAlignment="1">
      <alignment horizontal="center" vertical="center"/>
    </xf>
    <xf numFmtId="188" fontId="30" fillId="11" borderId="25" xfId="9" applyNumberFormat="1" applyFont="1" applyFill="1" applyBorder="1" applyAlignment="1">
      <alignment vertical="center" shrinkToFit="1"/>
    </xf>
    <xf numFmtId="0" fontId="30" fillId="0" borderId="0" xfId="9" applyFont="1" applyAlignment="1">
      <alignment vertical="center" shrinkToFit="1"/>
    </xf>
    <xf numFmtId="0" fontId="30" fillId="0" borderId="5" xfId="9" applyFont="1" applyBorder="1" applyAlignment="1">
      <alignment vertical="center" shrinkToFit="1"/>
    </xf>
    <xf numFmtId="0" fontId="30" fillId="0" borderId="6" xfId="9" applyFont="1" applyBorder="1" applyAlignment="1">
      <alignment vertical="center" shrinkToFit="1"/>
    </xf>
    <xf numFmtId="188" fontId="30" fillId="0" borderId="26" xfId="9" applyNumberFormat="1" applyFont="1" applyBorder="1" applyAlignment="1">
      <alignment vertical="center" shrinkToFit="1"/>
    </xf>
    <xf numFmtId="0" fontId="29" fillId="8" borderId="22" xfId="9" applyFont="1" applyFill="1" applyBorder="1" applyAlignment="1">
      <alignment vertical="center" shrinkToFit="1"/>
    </xf>
    <xf numFmtId="0" fontId="17" fillId="0" borderId="21" xfId="9" applyFont="1" applyBorder="1" applyAlignment="1">
      <alignment horizontal="left" vertical="center" shrinkToFit="1"/>
    </xf>
    <xf numFmtId="188" fontId="17" fillId="0" borderId="21" xfId="1" applyNumberFormat="1" applyFont="1" applyBorder="1" applyAlignment="1">
      <alignment vertical="center" shrinkToFit="1"/>
    </xf>
    <xf numFmtId="0" fontId="17" fillId="0" borderId="22" xfId="9" applyFont="1" applyBorder="1" applyAlignment="1">
      <alignment horizontal="left" vertical="center" shrinkToFit="1"/>
    </xf>
    <xf numFmtId="188" fontId="17" fillId="0" borderId="22" xfId="1" applyNumberFormat="1" applyFont="1" applyBorder="1" applyAlignment="1">
      <alignment vertical="center" shrinkToFit="1"/>
    </xf>
    <xf numFmtId="188" fontId="17" fillId="0" borderId="23" xfId="1" applyNumberFormat="1" applyFont="1" applyBorder="1" applyAlignment="1">
      <alignment vertical="center" shrinkToFit="1"/>
    </xf>
    <xf numFmtId="0" fontId="38" fillId="0" borderId="0" xfId="0" applyFont="1"/>
    <xf numFmtId="0" fontId="20" fillId="11" borderId="20" xfId="9" applyFont="1" applyFill="1" applyBorder="1" applyAlignment="1">
      <alignment horizontal="center" vertical="center" shrinkToFit="1"/>
    </xf>
    <xf numFmtId="188" fontId="20" fillId="11" borderId="20" xfId="9" applyNumberFormat="1" applyFont="1" applyFill="1" applyBorder="1" applyAlignment="1">
      <alignment horizontal="center" vertical="center" shrinkToFit="1"/>
    </xf>
    <xf numFmtId="0" fontId="17" fillId="0" borderId="0" xfId="9" applyFont="1" applyAlignment="1">
      <alignment horizontal="center" vertical="center" shrinkToFit="1"/>
    </xf>
    <xf numFmtId="188" fontId="17" fillId="8" borderId="22" xfId="1" applyNumberFormat="1" applyFont="1" applyFill="1" applyBorder="1" applyAlignment="1">
      <alignment vertical="center" shrinkToFit="1"/>
    </xf>
    <xf numFmtId="0" fontId="20" fillId="8" borderId="22" xfId="9" applyFont="1" applyFill="1" applyBorder="1" applyAlignment="1">
      <alignment vertical="center" shrinkToFit="1"/>
    </xf>
    <xf numFmtId="0" fontId="17" fillId="0" borderId="22" xfId="9" applyFont="1" applyBorder="1" applyAlignment="1">
      <alignment horizontal="center" vertical="center" shrinkToFit="1"/>
    </xf>
    <xf numFmtId="0" fontId="17" fillId="0" borderId="20" xfId="9" applyFont="1" applyBorder="1" applyAlignment="1">
      <alignment horizontal="center" vertical="center" shrinkToFit="1"/>
    </xf>
    <xf numFmtId="0" fontId="20" fillId="0" borderId="21" xfId="9" applyFont="1" applyBorder="1" applyAlignment="1">
      <alignment vertical="center" shrinkToFit="1"/>
    </xf>
    <xf numFmtId="0" fontId="17" fillId="0" borderId="21" xfId="9" applyFont="1" applyBorder="1" applyAlignment="1">
      <alignment horizontal="center" vertical="center" shrinkToFit="1"/>
    </xf>
    <xf numFmtId="0" fontId="44" fillId="0" borderId="22" xfId="9" applyFont="1" applyBorder="1" applyAlignment="1">
      <alignment horizontal="center" vertical="center" shrinkToFit="1"/>
    </xf>
    <xf numFmtId="0" fontId="17" fillId="0" borderId="23" xfId="9" applyFont="1" applyBorder="1" applyAlignment="1">
      <alignment horizontal="center" vertical="center" shrinkToFit="1"/>
    </xf>
    <xf numFmtId="188" fontId="17" fillId="8" borderId="21" xfId="4" applyNumberFormat="1" applyFont="1" applyFill="1" applyBorder="1" applyAlignment="1">
      <alignment vertical="center" shrinkToFit="1"/>
    </xf>
    <xf numFmtId="0" fontId="17" fillId="8" borderId="22" xfId="9" applyFont="1" applyFill="1" applyBorder="1" applyAlignment="1">
      <alignment vertical="center" shrinkToFit="1"/>
    </xf>
    <xf numFmtId="0" fontId="17" fillId="8" borderId="21" xfId="9" applyFont="1" applyFill="1" applyBorder="1" applyAlignment="1">
      <alignment horizontal="left" vertical="center" shrinkToFit="1"/>
    </xf>
    <xf numFmtId="0" fontId="17" fillId="8" borderId="22" xfId="9" applyFont="1" applyFill="1" applyBorder="1" applyAlignment="1">
      <alignment horizontal="left" vertical="center" shrinkToFit="1"/>
    </xf>
    <xf numFmtId="0" fontId="17" fillId="0" borderId="22" xfId="9" applyFont="1" applyBorder="1" applyAlignment="1">
      <alignment vertical="center" shrinkToFit="1"/>
    </xf>
    <xf numFmtId="0" fontId="17" fillId="8" borderId="22" xfId="9" applyFont="1" applyFill="1" applyBorder="1" applyAlignment="1">
      <alignment horizontal="center" vertical="center" shrinkToFit="1"/>
    </xf>
    <xf numFmtId="0" fontId="45" fillId="0" borderId="20" xfId="0" applyFont="1" applyBorder="1" applyAlignment="1">
      <alignment horizontal="center"/>
    </xf>
    <xf numFmtId="0" fontId="45" fillId="0" borderId="20" xfId="0" applyFont="1" applyBorder="1" applyAlignment="1">
      <alignment horizontal="left" vertical="center"/>
    </xf>
    <xf numFmtId="189" fontId="45" fillId="0" borderId="20" xfId="0" applyNumberFormat="1" applyFont="1" applyBorder="1" applyAlignment="1">
      <alignment horizontal="left"/>
    </xf>
    <xf numFmtId="3" fontId="46" fillId="0" borderId="20" xfId="0" applyNumberFormat="1" applyFont="1" applyBorder="1" applyAlignment="1">
      <alignment horizontal="right" vertical="center"/>
    </xf>
    <xf numFmtId="0" fontId="45" fillId="0" borderId="20" xfId="0" applyFont="1" applyBorder="1" applyAlignment="1"/>
    <xf numFmtId="0" fontId="45" fillId="0" borderId="20" xfId="0" applyFont="1" applyBorder="1" applyAlignment="1">
      <alignment horizontal="center" vertical="center"/>
    </xf>
    <xf numFmtId="0" fontId="45" fillId="0" borderId="20" xfId="0" applyFont="1" applyBorder="1" applyAlignment="1">
      <alignment vertical="center"/>
    </xf>
    <xf numFmtId="1" fontId="45" fillId="0" borderId="20" xfId="0" applyNumberFormat="1" applyFont="1" applyBorder="1" applyAlignment="1">
      <alignment horizontal="right" vertical="center"/>
    </xf>
    <xf numFmtId="0" fontId="45" fillId="0" borderId="0" xfId="0" applyFont="1" applyAlignment="1">
      <alignment horizontal="left"/>
    </xf>
    <xf numFmtId="3" fontId="45" fillId="0" borderId="20" xfId="0" applyNumberFormat="1" applyFont="1" applyBorder="1" applyAlignment="1">
      <alignment horizontal="right" vertical="center"/>
    </xf>
    <xf numFmtId="0" fontId="45" fillId="0" borderId="20" xfId="0" applyFont="1" applyBorder="1"/>
    <xf numFmtId="3" fontId="45" fillId="0" borderId="27" xfId="0" applyNumberFormat="1" applyFont="1" applyBorder="1" applyAlignment="1">
      <alignment horizontal="right" vertical="center"/>
    </xf>
    <xf numFmtId="0" fontId="17" fillId="0" borderId="20" xfId="0" applyFont="1" applyBorder="1" applyAlignment="1"/>
    <xf numFmtId="189" fontId="17" fillId="0" borderId="20" xfId="0" applyNumberFormat="1" applyFont="1" applyBorder="1" applyAlignment="1">
      <alignment horizontal="left"/>
    </xf>
    <xf numFmtId="3" fontId="17" fillId="0" borderId="20" xfId="0" applyNumberFormat="1" applyFont="1" applyBorder="1" applyAlignment="1">
      <alignment horizontal="right" vertical="center"/>
    </xf>
    <xf numFmtId="0" fontId="45" fillId="0" borderId="17" xfId="0" applyFont="1" applyBorder="1" applyAlignment="1">
      <alignment horizontal="center" vertical="center"/>
    </xf>
    <xf numFmtId="0" fontId="45" fillId="0" borderId="17" xfId="0" applyFont="1" applyBorder="1" applyAlignment="1"/>
    <xf numFmtId="3" fontId="45" fillId="0" borderId="17" xfId="0" applyNumberFormat="1" applyFont="1" applyBorder="1" applyAlignment="1">
      <alignment horizontal="right" vertical="center"/>
    </xf>
    <xf numFmtId="0" fontId="45" fillId="0" borderId="19" xfId="0" applyFont="1" applyBorder="1" applyAlignment="1"/>
    <xf numFmtId="0" fontId="45" fillId="0" borderId="19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189" fontId="45" fillId="0" borderId="20" xfId="0" applyNumberFormat="1" applyFont="1" applyBorder="1" applyAlignment="1">
      <alignment horizontal="left" vertical="center"/>
    </xf>
    <xf numFmtId="0" fontId="46" fillId="11" borderId="20" xfId="0" applyFont="1" applyFill="1" applyBorder="1" applyAlignment="1">
      <alignment horizontal="center" vertical="center" wrapText="1"/>
    </xf>
    <xf numFmtId="0" fontId="46" fillId="11" borderId="20" xfId="0" applyFont="1" applyFill="1" applyBorder="1" applyAlignment="1">
      <alignment horizontal="center" vertical="center"/>
    </xf>
    <xf numFmtId="189" fontId="46" fillId="11" borderId="20" xfId="0" applyNumberFormat="1" applyFont="1" applyFill="1" applyBorder="1" applyAlignment="1">
      <alignment horizontal="center" vertical="center"/>
    </xf>
    <xf numFmtId="0" fontId="44" fillId="0" borderId="20" xfId="0" applyFont="1" applyBorder="1" applyAlignment="1">
      <alignment horizontal="center"/>
    </xf>
    <xf numFmtId="0" fontId="44" fillId="0" borderId="20" xfId="0" applyFont="1" applyBorder="1"/>
    <xf numFmtId="3" fontId="44" fillId="0" borderId="27" xfId="0" applyNumberFormat="1" applyFont="1" applyBorder="1" applyAlignment="1">
      <alignment horizontal="right" vertical="center"/>
    </xf>
    <xf numFmtId="0" fontId="44" fillId="0" borderId="20" xfId="0" applyFont="1" applyBorder="1" applyAlignment="1">
      <alignment horizontal="center" vertical="center"/>
    </xf>
    <xf numFmtId="0" fontId="44" fillId="0" borderId="20" xfId="0" applyFont="1" applyBorder="1" applyAlignment="1"/>
    <xf numFmtId="189" fontId="44" fillId="0" borderId="20" xfId="0" applyNumberFormat="1" applyFont="1" applyBorder="1" applyAlignment="1">
      <alignment horizontal="left"/>
    </xf>
    <xf numFmtId="3" fontId="44" fillId="0" borderId="20" xfId="0" applyNumberFormat="1" applyFont="1" applyBorder="1" applyAlignment="1">
      <alignment horizontal="right" vertical="center"/>
    </xf>
    <xf numFmtId="0" fontId="45" fillId="12" borderId="17" xfId="0" applyFont="1" applyFill="1" applyBorder="1" applyAlignment="1">
      <alignment vertical="center"/>
    </xf>
    <xf numFmtId="0" fontId="45" fillId="12" borderId="19" xfId="0" applyFont="1" applyFill="1" applyBorder="1" applyAlignment="1">
      <alignment vertical="center"/>
    </xf>
    <xf numFmtId="188" fontId="46" fillId="11" borderId="20" xfId="1" applyNumberFormat="1" applyFont="1" applyFill="1" applyBorder="1" applyAlignment="1">
      <alignment horizontal="right" vertical="center"/>
    </xf>
    <xf numFmtId="3" fontId="46" fillId="11" borderId="20" xfId="0" applyNumberFormat="1" applyFont="1" applyFill="1" applyBorder="1" applyAlignment="1">
      <alignment horizontal="right" vertical="center"/>
    </xf>
    <xf numFmtId="0" fontId="44" fillId="0" borderId="20" xfId="0" applyFont="1" applyBorder="1" applyAlignment="1">
      <alignment horizontal="left"/>
    </xf>
    <xf numFmtId="0" fontId="20" fillId="0" borderId="0" xfId="0" applyFont="1" applyAlignment="1">
      <alignment horizontal="left" indent="1"/>
    </xf>
    <xf numFmtId="0" fontId="17" fillId="0" borderId="0" xfId="0" applyFont="1" applyAlignment="1">
      <alignment horizontal="justify" vertical="top" wrapText="1"/>
    </xf>
    <xf numFmtId="0" fontId="17" fillId="0" borderId="0" xfId="0" applyFont="1" applyAlignment="1">
      <alignment horizontal="distributed" vertical="top" wrapText="1"/>
    </xf>
    <xf numFmtId="0" fontId="24" fillId="0" borderId="0" xfId="0" applyFont="1" applyAlignment="1">
      <alignment horizontal="left" indent="2"/>
    </xf>
    <xf numFmtId="0" fontId="27" fillId="0" borderId="0" xfId="0" applyFont="1"/>
    <xf numFmtId="0" fontId="17" fillId="8" borderId="0" xfId="9" applyFont="1" applyFill="1" applyAlignment="1">
      <alignment horizontal="center" vertical="center" shrinkToFit="1"/>
    </xf>
    <xf numFmtId="0" fontId="20" fillId="8" borderId="0" xfId="9" applyFont="1" applyFill="1" applyAlignment="1">
      <alignment vertical="center" shrinkToFit="1"/>
    </xf>
    <xf numFmtId="0" fontId="17" fillId="8" borderId="0" xfId="9" applyFont="1" applyFill="1" applyAlignment="1">
      <alignment vertical="center" shrinkToFit="1"/>
    </xf>
    <xf numFmtId="0" fontId="20" fillId="8" borderId="20" xfId="9" applyFont="1" applyFill="1" applyBorder="1" applyAlignment="1">
      <alignment horizontal="center" vertical="center" shrinkToFit="1"/>
    </xf>
    <xf numFmtId="0" fontId="20" fillId="8" borderId="20" xfId="9" applyFont="1" applyFill="1" applyBorder="1" applyAlignment="1">
      <alignment vertical="center" shrinkToFit="1"/>
    </xf>
    <xf numFmtId="0" fontId="17" fillId="8" borderId="20" xfId="9" applyFont="1" applyFill="1" applyBorder="1" applyAlignment="1">
      <alignment horizontal="center" vertical="center" shrinkToFit="1"/>
    </xf>
    <xf numFmtId="0" fontId="24" fillId="8" borderId="20" xfId="0" applyFont="1" applyFill="1" applyBorder="1"/>
    <xf numFmtId="0" fontId="17" fillId="8" borderId="20" xfId="0" applyFont="1" applyFill="1" applyBorder="1"/>
    <xf numFmtId="0" fontId="20" fillId="8" borderId="21" xfId="9" applyFont="1" applyFill="1" applyBorder="1" applyAlignment="1">
      <alignment vertical="center" shrinkToFit="1"/>
    </xf>
    <xf numFmtId="0" fontId="17" fillId="8" borderId="21" xfId="9" applyFont="1" applyFill="1" applyBorder="1" applyAlignment="1">
      <alignment horizontal="center" vertical="center" shrinkToFit="1"/>
    </xf>
    <xf numFmtId="0" fontId="20" fillId="8" borderId="23" xfId="9" applyFont="1" applyFill="1" applyBorder="1" applyAlignment="1">
      <alignment vertical="center" shrinkToFit="1"/>
    </xf>
    <xf numFmtId="0" fontId="17" fillId="8" borderId="23" xfId="9" applyFont="1" applyFill="1" applyBorder="1" applyAlignment="1">
      <alignment horizontal="center" vertical="center" shrinkToFit="1"/>
    </xf>
    <xf numFmtId="188" fontId="20" fillId="8" borderId="20" xfId="1" applyNumberFormat="1" applyFont="1" applyFill="1" applyBorder="1" applyAlignment="1">
      <alignment vertical="center" shrinkToFit="1"/>
    </xf>
    <xf numFmtId="49" fontId="24" fillId="8" borderId="20" xfId="9" applyNumberFormat="1" applyFont="1" applyFill="1" applyBorder="1" applyAlignment="1">
      <alignment horizontal="center" vertical="center" shrinkToFit="1"/>
    </xf>
    <xf numFmtId="0" fontId="24" fillId="8" borderId="20" xfId="9" applyFont="1" applyFill="1" applyBorder="1" applyAlignment="1">
      <alignment horizontal="center" vertical="center" shrinkToFit="1"/>
    </xf>
    <xf numFmtId="3" fontId="24" fillId="8" borderId="20" xfId="9" applyNumberFormat="1" applyFont="1" applyFill="1" applyBorder="1" applyAlignment="1">
      <alignment horizontal="center" vertical="center" shrinkToFit="1"/>
    </xf>
    <xf numFmtId="49" fontId="24" fillId="8" borderId="20" xfId="9" applyNumberFormat="1" applyFont="1" applyFill="1" applyBorder="1" applyAlignment="1">
      <alignment vertical="center" shrinkToFit="1"/>
    </xf>
    <xf numFmtId="188" fontId="24" fillId="8" borderId="20" xfId="9" applyNumberFormat="1" applyFont="1" applyFill="1" applyBorder="1" applyAlignment="1">
      <alignment vertical="center" shrinkToFit="1"/>
    </xf>
    <xf numFmtId="0" fontId="24" fillId="8" borderId="20" xfId="9" applyFont="1" applyFill="1" applyBorder="1" applyAlignment="1">
      <alignment vertical="center" shrinkToFit="1"/>
    </xf>
    <xf numFmtId="0" fontId="27" fillId="8" borderId="20" xfId="9" applyFont="1" applyFill="1" applyBorder="1" applyAlignment="1">
      <alignment horizontal="center" vertical="center" shrinkToFit="1"/>
    </xf>
    <xf numFmtId="0" fontId="20" fillId="8" borderId="28" xfId="9" applyFont="1" applyFill="1" applyBorder="1" applyAlignment="1">
      <alignment vertical="center" shrinkToFit="1"/>
    </xf>
    <xf numFmtId="0" fontId="17" fillId="8" borderId="28" xfId="9" applyFont="1" applyFill="1" applyBorder="1" applyAlignment="1">
      <alignment horizontal="center" vertical="center" shrinkToFit="1"/>
    </xf>
    <xf numFmtId="0" fontId="17" fillId="8" borderId="28" xfId="0" applyFont="1" applyFill="1" applyBorder="1" applyAlignment="1">
      <alignment horizontal="left" indent="3"/>
    </xf>
    <xf numFmtId="0" fontId="20" fillId="8" borderId="21" xfId="0" applyFont="1" applyFill="1" applyBorder="1" applyAlignment="1">
      <alignment horizontal="left" indent="1"/>
    </xf>
    <xf numFmtId="0" fontId="20" fillId="8" borderId="28" xfId="0" applyFont="1" applyFill="1" applyBorder="1" applyAlignment="1">
      <alignment horizontal="left" indent="2"/>
    </xf>
    <xf numFmtId="49" fontId="17" fillId="8" borderId="22" xfId="9" applyNumberFormat="1" applyFont="1" applyFill="1" applyBorder="1" applyAlignment="1">
      <alignment horizontal="left" vertical="center" indent="5" shrinkToFit="1"/>
    </xf>
    <xf numFmtId="49" fontId="17" fillId="8" borderId="21" xfId="9" applyNumberFormat="1" applyFont="1" applyFill="1" applyBorder="1" applyAlignment="1">
      <alignment horizontal="left" vertical="center" indent="5" shrinkToFit="1"/>
    </xf>
    <xf numFmtId="0" fontId="44" fillId="8" borderId="28" xfId="0" applyFont="1" applyFill="1" applyBorder="1" applyAlignment="1">
      <alignment horizontal="left" indent="3"/>
    </xf>
    <xf numFmtId="0" fontId="44" fillId="8" borderId="28" xfId="0" applyFont="1" applyFill="1" applyBorder="1" applyAlignment="1">
      <alignment horizontal="left" indent="4"/>
    </xf>
    <xf numFmtId="0" fontId="17" fillId="0" borderId="22" xfId="9" applyFont="1" applyBorder="1" applyAlignment="1">
      <alignment horizontal="left" vertical="center" indent="5" shrinkToFit="1"/>
    </xf>
    <xf numFmtId="0" fontId="17" fillId="8" borderId="22" xfId="9" applyFont="1" applyFill="1" applyBorder="1" applyAlignment="1">
      <alignment horizontal="left" vertical="center" indent="5" shrinkToFit="1"/>
    </xf>
    <xf numFmtId="0" fontId="44" fillId="8" borderId="28" xfId="0" applyFont="1" applyFill="1" applyBorder="1" applyAlignment="1">
      <alignment horizontal="left" indent="5"/>
    </xf>
    <xf numFmtId="0" fontId="17" fillId="0" borderId="21" xfId="9" applyFont="1" applyBorder="1" applyAlignment="1">
      <alignment horizontal="left" vertical="center" indent="5" shrinkToFit="1"/>
    </xf>
    <xf numFmtId="0" fontId="44" fillId="12" borderId="28" xfId="0" applyFont="1" applyFill="1" applyBorder="1" applyAlignment="1">
      <alignment horizontal="left" indent="3"/>
    </xf>
    <xf numFmtId="0" fontId="20" fillId="12" borderId="28" xfId="9" applyFont="1" applyFill="1" applyBorder="1" applyAlignment="1">
      <alignment vertical="center" shrinkToFit="1"/>
    </xf>
    <xf numFmtId="0" fontId="17" fillId="12" borderId="28" xfId="9" applyFont="1" applyFill="1" applyBorder="1" applyAlignment="1">
      <alignment horizontal="center" vertical="center" shrinkToFit="1"/>
    </xf>
    <xf numFmtId="0" fontId="20" fillId="0" borderId="0" xfId="9" applyFont="1" applyAlignment="1">
      <alignment horizontal="left" vertical="center" indent="4" shrinkToFit="1"/>
    </xf>
    <xf numFmtId="0" fontId="17" fillId="14" borderId="20" xfId="0" applyFont="1" applyFill="1" applyBorder="1" applyAlignment="1">
      <alignment horizontal="left" indent="5"/>
    </xf>
    <xf numFmtId="0" fontId="20" fillId="14" borderId="20" xfId="9" applyFont="1" applyFill="1" applyBorder="1" applyAlignment="1">
      <alignment horizontal="left" vertical="center" indent="4" shrinkToFit="1"/>
    </xf>
    <xf numFmtId="0" fontId="17" fillId="14" borderId="20" xfId="9" applyFont="1" applyFill="1" applyBorder="1" applyAlignment="1">
      <alignment horizontal="left" vertical="center" indent="4" shrinkToFit="1"/>
    </xf>
    <xf numFmtId="0" fontId="17" fillId="7" borderId="21" xfId="0" applyFont="1" applyFill="1" applyBorder="1" applyAlignment="1">
      <alignment horizontal="left" indent="6"/>
    </xf>
    <xf numFmtId="0" fontId="20" fillId="7" borderId="21" xfId="9" applyFont="1" applyFill="1" applyBorder="1" applyAlignment="1">
      <alignment horizontal="left" vertical="center" indent="4" shrinkToFit="1"/>
    </xf>
    <xf numFmtId="0" fontId="17" fillId="7" borderId="21" xfId="9" applyFont="1" applyFill="1" applyBorder="1" applyAlignment="1">
      <alignment horizontal="left" vertical="center" indent="4" shrinkToFit="1"/>
    </xf>
    <xf numFmtId="0" fontId="17" fillId="7" borderId="22" xfId="0" applyFont="1" applyFill="1" applyBorder="1" applyAlignment="1">
      <alignment horizontal="left" indent="6"/>
    </xf>
    <xf numFmtId="0" fontId="20" fillId="7" borderId="22" xfId="9" applyFont="1" applyFill="1" applyBorder="1" applyAlignment="1">
      <alignment horizontal="left" vertical="center" indent="4" shrinkToFit="1"/>
    </xf>
    <xf numFmtId="0" fontId="17" fillId="7" borderId="22" xfId="9" applyFont="1" applyFill="1" applyBorder="1" applyAlignment="1">
      <alignment horizontal="left" vertical="center" indent="4" shrinkToFit="1"/>
    </xf>
    <xf numFmtId="0" fontId="17" fillId="7" borderId="23" xfId="0" applyFont="1" applyFill="1" applyBorder="1" applyAlignment="1">
      <alignment horizontal="left" indent="6"/>
    </xf>
    <xf numFmtId="0" fontId="20" fillId="7" borderId="23" xfId="9" applyFont="1" applyFill="1" applyBorder="1" applyAlignment="1">
      <alignment horizontal="left" vertical="center" indent="4" shrinkToFit="1"/>
    </xf>
    <xf numFmtId="0" fontId="17" fillId="7" borderId="23" xfId="9" applyFont="1" applyFill="1" applyBorder="1" applyAlignment="1">
      <alignment horizontal="left" vertical="center" indent="4" shrinkToFit="1"/>
    </xf>
    <xf numFmtId="0" fontId="17" fillId="0" borderId="22" xfId="0" applyFont="1" applyBorder="1" applyAlignment="1">
      <alignment horizontal="left" indent="4"/>
    </xf>
    <xf numFmtId="0" fontId="17" fillId="0" borderId="22" xfId="0" applyFont="1" applyBorder="1" applyAlignment="1">
      <alignment horizontal="left" indent="5"/>
    </xf>
    <xf numFmtId="0" fontId="20" fillId="8" borderId="0" xfId="9" applyFont="1" applyFill="1" applyAlignment="1">
      <alignment horizontal="left" vertical="center" indent="2" shrinkToFit="1"/>
    </xf>
    <xf numFmtId="0" fontId="17" fillId="8" borderId="28" xfId="0" applyFont="1" applyFill="1" applyBorder="1" applyAlignment="1">
      <alignment horizontal="left" indent="5"/>
    </xf>
    <xf numFmtId="0" fontId="20" fillId="8" borderId="28" xfId="9" applyFont="1" applyFill="1" applyBorder="1" applyAlignment="1">
      <alignment horizontal="left" vertical="center" indent="2" shrinkToFit="1"/>
    </xf>
    <xf numFmtId="0" fontId="17" fillId="8" borderId="28" xfId="9" applyFont="1" applyFill="1" applyBorder="1" applyAlignment="1">
      <alignment horizontal="left" vertical="center" indent="2" shrinkToFit="1"/>
    </xf>
    <xf numFmtId="0" fontId="17" fillId="0" borderId="21" xfId="0" applyFont="1" applyBorder="1" applyAlignment="1">
      <alignment horizontal="left" indent="5"/>
    </xf>
    <xf numFmtId="0" fontId="17" fillId="0" borderId="23" xfId="0" applyFont="1" applyBorder="1" applyAlignment="1">
      <alignment horizontal="left" indent="5"/>
    </xf>
    <xf numFmtId="0" fontId="17" fillId="8" borderId="21" xfId="0" applyFont="1" applyFill="1" applyBorder="1" applyAlignment="1">
      <alignment horizontal="left" indent="5"/>
    </xf>
    <xf numFmtId="0" fontId="17" fillId="8" borderId="22" xfId="0" applyFont="1" applyFill="1" applyBorder="1" applyAlignment="1">
      <alignment horizontal="left" indent="5"/>
    </xf>
    <xf numFmtId="49" fontId="44" fillId="8" borderId="28" xfId="0" applyNumberFormat="1" applyFont="1" applyFill="1" applyBorder="1" applyAlignment="1">
      <alignment horizontal="left" indent="5"/>
    </xf>
    <xf numFmtId="0" fontId="17" fillId="0" borderId="20" xfId="0" applyFont="1" applyBorder="1" applyAlignment="1">
      <alignment horizontal="left" indent="5"/>
    </xf>
    <xf numFmtId="49" fontId="17" fillId="8" borderId="28" xfId="0" applyNumberFormat="1" applyFont="1" applyFill="1" applyBorder="1" applyAlignment="1">
      <alignment horizontal="left" indent="6"/>
    </xf>
    <xf numFmtId="0" fontId="29" fillId="0" borderId="0" xfId="0" applyFont="1" applyAlignment="1">
      <alignment horizontal="center" vertical="top"/>
    </xf>
    <xf numFmtId="3" fontId="30" fillId="12" borderId="20" xfId="0" applyNumberFormat="1" applyFont="1" applyFill="1" applyBorder="1" applyAlignment="1">
      <alignment vertical="top" shrinkToFit="1"/>
    </xf>
    <xf numFmtId="0" fontId="30" fillId="8" borderId="0" xfId="0" applyFont="1" applyFill="1"/>
    <xf numFmtId="0" fontId="30" fillId="0" borderId="0" xfId="0" applyFont="1" applyAlignment="1">
      <alignment vertical="top" wrapText="1"/>
    </xf>
    <xf numFmtId="3" fontId="30" fillId="0" borderId="0" xfId="0" applyNumberFormat="1" applyFont="1" applyAlignment="1">
      <alignment vertical="top"/>
    </xf>
    <xf numFmtId="3" fontId="30" fillId="12" borderId="20" xfId="0" applyNumberFormat="1" applyFont="1" applyFill="1" applyBorder="1" applyAlignment="1">
      <alignment horizontal="left" vertical="top" shrinkToFit="1"/>
    </xf>
    <xf numFmtId="0" fontId="30" fillId="12" borderId="20" xfId="0" applyFont="1" applyFill="1" applyBorder="1" applyAlignment="1">
      <alignment horizontal="left" vertical="top" shrinkToFit="1"/>
    </xf>
    <xf numFmtId="0" fontId="30" fillId="12" borderId="20" xfId="0" applyFont="1" applyFill="1" applyBorder="1" applyAlignment="1">
      <alignment horizontal="left" vertical="top"/>
    </xf>
    <xf numFmtId="0" fontId="30" fillId="0" borderId="22" xfId="9" applyFont="1" applyBorder="1" applyAlignment="1">
      <alignment vertical="center" shrinkToFit="1"/>
    </xf>
    <xf numFmtId="188" fontId="29" fillId="8" borderId="22" xfId="4" applyNumberFormat="1" applyFont="1" applyFill="1" applyBorder="1" applyAlignment="1">
      <alignment vertical="center" shrinkToFit="1"/>
    </xf>
    <xf numFmtId="0" fontId="30" fillId="7" borderId="20" xfId="9" applyFont="1" applyFill="1" applyBorder="1" applyAlignment="1">
      <alignment vertical="center" shrinkToFit="1"/>
    </xf>
    <xf numFmtId="3" fontId="29" fillId="12" borderId="20" xfId="0" applyNumberFormat="1" applyFont="1" applyFill="1" applyBorder="1" applyAlignment="1">
      <alignment vertical="top" shrinkToFit="1"/>
    </xf>
    <xf numFmtId="188" fontId="29" fillId="12" borderId="20" xfId="1" applyNumberFormat="1" applyFont="1" applyFill="1" applyBorder="1" applyAlignment="1">
      <alignment vertical="top" shrinkToFit="1"/>
    </xf>
    <xf numFmtId="188" fontId="30" fillId="0" borderId="0" xfId="1" applyNumberFormat="1" applyFont="1" applyAlignment="1">
      <alignment vertical="top"/>
    </xf>
    <xf numFmtId="188" fontId="29" fillId="12" borderId="20" xfId="1" applyNumberFormat="1" applyFont="1" applyFill="1" applyBorder="1" applyAlignment="1">
      <alignment horizontal="left" vertical="top" shrinkToFit="1"/>
    </xf>
    <xf numFmtId="3" fontId="29" fillId="12" borderId="20" xfId="0" applyNumberFormat="1" applyFont="1" applyFill="1" applyBorder="1" applyAlignment="1">
      <alignment horizontal="left" vertical="top" shrinkToFit="1"/>
    </xf>
    <xf numFmtId="0" fontId="29" fillId="8" borderId="13" xfId="0" applyFont="1" applyFill="1" applyBorder="1" applyAlignment="1">
      <alignment vertical="top"/>
    </xf>
    <xf numFmtId="0" fontId="29" fillId="12" borderId="20" xfId="0" applyFont="1" applyFill="1" applyBorder="1" applyAlignment="1">
      <alignment horizontal="center" vertical="top" shrinkToFit="1"/>
    </xf>
    <xf numFmtId="0" fontId="30" fillId="0" borderId="0" xfId="9" applyFont="1" applyAlignment="1">
      <alignment horizontal="center" vertical="center" shrinkToFit="1"/>
    </xf>
    <xf numFmtId="0" fontId="29" fillId="0" borderId="0" xfId="9" applyFont="1" applyAlignment="1">
      <alignment vertical="center" shrinkToFit="1"/>
    </xf>
    <xf numFmtId="49" fontId="30" fillId="0" borderId="0" xfId="9" applyNumberFormat="1" applyFont="1" applyAlignment="1">
      <alignment horizontal="center" vertical="center" shrinkToFit="1"/>
    </xf>
    <xf numFmtId="0" fontId="30" fillId="12" borderId="1" xfId="9" applyFont="1" applyFill="1" applyBorder="1" applyAlignment="1">
      <alignment horizontal="center" vertical="center" shrinkToFit="1"/>
    </xf>
    <xf numFmtId="0" fontId="30" fillId="12" borderId="20" xfId="9" applyFont="1" applyFill="1" applyBorder="1" applyAlignment="1">
      <alignment horizontal="center" vertical="center" shrinkToFit="1"/>
    </xf>
    <xf numFmtId="49" fontId="30" fillId="4" borderId="20" xfId="9" applyNumberFormat="1" applyFont="1" applyFill="1" applyBorder="1" applyAlignment="1">
      <alignment horizontal="center" vertical="center" shrinkToFit="1"/>
    </xf>
    <xf numFmtId="0" fontId="30" fillId="4" borderId="20" xfId="9" applyFont="1" applyFill="1" applyBorder="1" applyAlignment="1">
      <alignment horizontal="center" vertical="center" shrinkToFit="1"/>
    </xf>
    <xf numFmtId="3" fontId="30" fillId="4" borderId="20" xfId="9" applyNumberFormat="1" applyFont="1" applyFill="1" applyBorder="1" applyAlignment="1">
      <alignment horizontal="center" vertical="center" shrinkToFit="1"/>
    </xf>
    <xf numFmtId="0" fontId="30" fillId="0" borderId="20" xfId="9" applyFont="1" applyBorder="1" applyAlignment="1">
      <alignment vertical="center" shrinkToFit="1"/>
    </xf>
    <xf numFmtId="188" fontId="30" fillId="0" borderId="20" xfId="4" applyNumberFormat="1" applyFont="1" applyBorder="1" applyAlignment="1">
      <alignment vertical="center" shrinkToFit="1"/>
    </xf>
    <xf numFmtId="49" fontId="30" fillId="11" borderId="20" xfId="9" applyNumberFormat="1" applyFont="1" applyFill="1" applyBorder="1" applyAlignment="1">
      <alignment vertical="center" shrinkToFit="1"/>
    </xf>
    <xf numFmtId="3" fontId="30" fillId="11" borderId="20" xfId="9" applyNumberFormat="1" applyFont="1" applyFill="1" applyBorder="1" applyAlignment="1">
      <alignment vertical="center" shrinkToFit="1"/>
    </xf>
    <xf numFmtId="0" fontId="30" fillId="11" borderId="20" xfId="9" applyFont="1" applyFill="1" applyBorder="1" applyAlignment="1">
      <alignment vertical="center" shrinkToFit="1"/>
    </xf>
    <xf numFmtId="0" fontId="30" fillId="0" borderId="8" xfId="9" applyFont="1" applyBorder="1" applyAlignment="1">
      <alignment vertical="center" shrinkToFit="1"/>
    </xf>
    <xf numFmtId="49" fontId="29" fillId="0" borderId="10" xfId="9" applyNumberFormat="1" applyFont="1" applyBorder="1" applyAlignment="1">
      <alignment horizontal="left" vertical="center" shrinkToFit="1"/>
    </xf>
    <xf numFmtId="188" fontId="30" fillId="0" borderId="21" xfId="4" applyNumberFormat="1" applyFont="1" applyBorder="1" applyAlignment="1">
      <alignment vertical="center" shrinkToFit="1"/>
    </xf>
    <xf numFmtId="49" fontId="29" fillId="7" borderId="21" xfId="9" applyNumberFormat="1" applyFont="1" applyFill="1" applyBorder="1" applyAlignment="1">
      <alignment horizontal="left" vertical="center" shrinkToFit="1"/>
    </xf>
    <xf numFmtId="3" fontId="29" fillId="7" borderId="21" xfId="9" applyNumberFormat="1" applyFont="1" applyFill="1" applyBorder="1" applyAlignment="1">
      <alignment vertical="center" shrinkToFit="1"/>
    </xf>
    <xf numFmtId="0" fontId="30" fillId="7" borderId="21" xfId="9" applyFont="1" applyFill="1" applyBorder="1" applyAlignment="1">
      <alignment vertical="center" shrinkToFit="1"/>
    </xf>
    <xf numFmtId="0" fontId="30" fillId="0" borderId="11" xfId="9" applyFont="1" applyBorder="1" applyAlignment="1">
      <alignment vertical="center" shrinkToFit="1"/>
    </xf>
    <xf numFmtId="49" fontId="29" fillId="0" borderId="13" xfId="9" applyNumberFormat="1" applyFont="1" applyBorder="1" applyAlignment="1">
      <alignment horizontal="left" vertical="center" shrinkToFit="1"/>
    </xf>
    <xf numFmtId="188" fontId="30" fillId="0" borderId="22" xfId="4" applyNumberFormat="1" applyFont="1" applyBorder="1" applyAlignment="1">
      <alignment vertical="center" shrinkToFit="1"/>
    </xf>
    <xf numFmtId="3" fontId="30" fillId="0" borderId="22" xfId="9" applyNumberFormat="1" applyFont="1" applyBorder="1" applyAlignment="1">
      <alignment vertical="center" shrinkToFit="1"/>
    </xf>
    <xf numFmtId="0" fontId="30" fillId="12" borderId="20" xfId="9" applyFont="1" applyFill="1" applyBorder="1" applyAlignment="1">
      <alignment vertical="center" shrinkToFit="1"/>
    </xf>
    <xf numFmtId="188" fontId="30" fillId="12" borderId="20" xfId="9" applyNumberFormat="1" applyFont="1" applyFill="1" applyBorder="1" applyAlignment="1">
      <alignment vertical="center" shrinkToFit="1"/>
    </xf>
    <xf numFmtId="49" fontId="29" fillId="7" borderId="29" xfId="9" applyNumberFormat="1" applyFont="1" applyFill="1" applyBorder="1" applyAlignment="1">
      <alignment horizontal="left" vertical="center" shrinkToFit="1"/>
    </xf>
    <xf numFmtId="3" fontId="29" fillId="7" borderId="29" xfId="9" applyNumberFormat="1" applyFont="1" applyFill="1" applyBorder="1" applyAlignment="1">
      <alignment vertical="center" shrinkToFit="1"/>
    </xf>
    <xf numFmtId="0" fontId="30" fillId="11" borderId="2" xfId="9" applyFont="1" applyFill="1" applyBorder="1" applyAlignment="1">
      <alignment vertical="center" shrinkToFit="1"/>
    </xf>
    <xf numFmtId="0" fontId="30" fillId="11" borderId="27" xfId="9" applyFont="1" applyFill="1" applyBorder="1" applyAlignment="1">
      <alignment vertical="center" shrinkToFit="1"/>
    </xf>
    <xf numFmtId="188" fontId="30" fillId="11" borderId="20" xfId="9" applyNumberFormat="1" applyFont="1" applyFill="1" applyBorder="1" applyAlignment="1">
      <alignment vertical="center" shrinkToFit="1"/>
    </xf>
    <xf numFmtId="0" fontId="29" fillId="11" borderId="1" xfId="9" applyFont="1" applyFill="1" applyBorder="1" applyAlignment="1">
      <alignment vertical="center" shrinkToFit="1"/>
    </xf>
    <xf numFmtId="49" fontId="30" fillId="11" borderId="27" xfId="9" applyNumberFormat="1" applyFont="1" applyFill="1" applyBorder="1" applyAlignment="1">
      <alignment vertical="center" shrinkToFit="1"/>
    </xf>
    <xf numFmtId="49" fontId="29" fillId="0" borderId="22" xfId="9" applyNumberFormat="1" applyFont="1" applyBorder="1" applyAlignment="1">
      <alignment horizontal="left" vertical="center" shrinkToFit="1"/>
    </xf>
    <xf numFmtId="0" fontId="29" fillId="0" borderId="30" xfId="9" applyFont="1" applyBorder="1" applyAlignment="1">
      <alignment vertical="center" shrinkToFit="1"/>
    </xf>
    <xf numFmtId="49" fontId="29" fillId="0" borderId="31" xfId="9" applyNumberFormat="1" applyFont="1" applyBorder="1" applyAlignment="1">
      <alignment vertical="center" shrinkToFit="1"/>
    </xf>
    <xf numFmtId="0" fontId="30" fillId="0" borderId="28" xfId="9" applyFont="1" applyBorder="1" applyAlignment="1">
      <alignment vertical="center" shrinkToFit="1"/>
    </xf>
    <xf numFmtId="188" fontId="29" fillId="8" borderId="22" xfId="9" applyNumberFormat="1" applyFont="1" applyFill="1" applyBorder="1" applyAlignment="1">
      <alignment vertical="center" shrinkToFit="1"/>
    </xf>
    <xf numFmtId="0" fontId="29" fillId="0" borderId="15" xfId="9" applyFont="1" applyBorder="1" applyAlignment="1">
      <alignment vertical="center" shrinkToFit="1"/>
    </xf>
    <xf numFmtId="3" fontId="29" fillId="8" borderId="22" xfId="9" applyNumberFormat="1" applyFont="1" applyFill="1" applyBorder="1" applyAlignment="1">
      <alignment vertical="center" shrinkToFit="1"/>
    </xf>
    <xf numFmtId="0" fontId="29" fillId="0" borderId="11" xfId="9" applyFont="1" applyBorder="1" applyAlignment="1">
      <alignment vertical="center" shrinkToFit="1"/>
    </xf>
    <xf numFmtId="49" fontId="29" fillId="0" borderId="13" xfId="9" applyNumberFormat="1" applyFont="1" applyBorder="1" applyAlignment="1">
      <alignment vertical="center" shrinkToFit="1"/>
    </xf>
    <xf numFmtId="0" fontId="30" fillId="0" borderId="17" xfId="9" applyFont="1" applyBorder="1" applyAlignment="1">
      <alignment vertical="center" shrinkToFit="1"/>
    </xf>
    <xf numFmtId="188" fontId="30" fillId="0" borderId="17" xfId="4" applyNumberFormat="1" applyFont="1" applyBorder="1" applyAlignment="1">
      <alignment vertical="center" shrinkToFit="1"/>
    </xf>
    <xf numFmtId="49" fontId="29" fillId="7" borderId="22" xfId="9" applyNumberFormat="1" applyFont="1" applyFill="1" applyBorder="1" applyAlignment="1">
      <alignment horizontal="left" vertical="center" shrinkToFit="1"/>
    </xf>
    <xf numFmtId="3" fontId="29" fillId="7" borderId="22" xfId="9" applyNumberFormat="1" applyFont="1" applyFill="1" applyBorder="1" applyAlignment="1">
      <alignment vertical="center" shrinkToFit="1"/>
    </xf>
    <xf numFmtId="0" fontId="29" fillId="0" borderId="32" xfId="9" applyFont="1" applyBorder="1" applyAlignment="1">
      <alignment vertical="center" shrinkToFit="1"/>
    </xf>
    <xf numFmtId="49" fontId="29" fillId="0" borderId="33" xfId="9" applyNumberFormat="1" applyFont="1" applyBorder="1" applyAlignment="1">
      <alignment vertical="center" shrinkToFit="1"/>
    </xf>
    <xf numFmtId="0" fontId="30" fillId="0" borderId="18" xfId="9" applyFont="1" applyBorder="1" applyAlignment="1">
      <alignment vertical="center" shrinkToFit="1"/>
    </xf>
    <xf numFmtId="0" fontId="29" fillId="0" borderId="8" xfId="9" applyFont="1" applyFill="1" applyBorder="1" applyAlignment="1">
      <alignment vertical="center" shrinkToFit="1"/>
    </xf>
    <xf numFmtId="49" fontId="29" fillId="0" borderId="10" xfId="9" applyNumberFormat="1" applyFont="1" applyFill="1" applyBorder="1" applyAlignment="1">
      <alignment vertical="center" shrinkToFit="1"/>
    </xf>
    <xf numFmtId="0" fontId="29" fillId="0" borderId="11" xfId="9" applyFont="1" applyFill="1" applyBorder="1" applyAlignment="1">
      <alignment vertical="center" shrinkToFit="1"/>
    </xf>
    <xf numFmtId="49" fontId="29" fillId="0" borderId="13" xfId="9" applyNumberFormat="1" applyFont="1" applyFill="1" applyBorder="1" applyAlignment="1">
      <alignment vertical="center" shrinkToFit="1"/>
    </xf>
    <xf numFmtId="0" fontId="30" fillId="0" borderId="22" xfId="9" applyFont="1" applyFill="1" applyBorder="1" applyAlignment="1">
      <alignment vertical="center" shrinkToFit="1"/>
    </xf>
    <xf numFmtId="0" fontId="30" fillId="0" borderId="4" xfId="9" applyFont="1" applyBorder="1" applyAlignment="1">
      <alignment vertical="center" shrinkToFit="1"/>
    </xf>
    <xf numFmtId="188" fontId="30" fillId="0" borderId="4" xfId="4" applyNumberFormat="1" applyFont="1" applyBorder="1" applyAlignment="1">
      <alignment vertical="center" shrinkToFit="1"/>
    </xf>
    <xf numFmtId="0" fontId="30" fillId="0" borderId="3" xfId="9" applyFont="1" applyBorder="1" applyAlignment="1">
      <alignment vertical="center" shrinkToFit="1"/>
    </xf>
    <xf numFmtId="188" fontId="30" fillId="0" borderId="34" xfId="4" applyNumberFormat="1" applyFont="1" applyBorder="1" applyAlignment="1">
      <alignment vertical="center" shrinkToFit="1"/>
    </xf>
    <xf numFmtId="0" fontId="30" fillId="0" borderId="0" xfId="9" applyFont="1" applyBorder="1" applyAlignment="1">
      <alignment vertical="center" shrinkToFit="1"/>
    </xf>
    <xf numFmtId="0" fontId="30" fillId="0" borderId="32" xfId="9" applyFont="1" applyBorder="1" applyAlignment="1">
      <alignment horizontal="left" vertical="center" shrinkToFit="1"/>
    </xf>
    <xf numFmtId="188" fontId="30" fillId="0" borderId="33" xfId="4" applyNumberFormat="1" applyFont="1" applyBorder="1" applyAlignment="1">
      <alignment vertical="center" shrinkToFit="1"/>
    </xf>
    <xf numFmtId="0" fontId="30" fillId="0" borderId="34" xfId="9" applyFont="1" applyBorder="1" applyAlignment="1">
      <alignment vertical="center" shrinkToFit="1"/>
    </xf>
    <xf numFmtId="0" fontId="30" fillId="0" borderId="0" xfId="9" applyFont="1" applyBorder="1" applyAlignment="1">
      <alignment horizontal="center" vertical="center" shrinkToFit="1"/>
    </xf>
    <xf numFmtId="0" fontId="30" fillId="0" borderId="32" xfId="9" applyFont="1" applyBorder="1" applyAlignment="1">
      <alignment vertical="center" shrinkToFit="1"/>
    </xf>
    <xf numFmtId="188" fontId="30" fillId="0" borderId="0" xfId="4" applyNumberFormat="1" applyFont="1" applyBorder="1" applyAlignment="1">
      <alignment vertical="center" shrinkToFit="1"/>
    </xf>
    <xf numFmtId="0" fontId="30" fillId="0" borderId="33" xfId="9" applyFont="1" applyBorder="1" applyAlignment="1">
      <alignment vertical="center" shrinkToFit="1"/>
    </xf>
    <xf numFmtId="0" fontId="30" fillId="7" borderId="20" xfId="9" applyFont="1" applyFill="1" applyBorder="1" applyAlignment="1">
      <alignment horizontal="center" vertical="center" shrinkToFit="1"/>
    </xf>
    <xf numFmtId="188" fontId="30" fillId="7" borderId="20" xfId="9" applyNumberFormat="1" applyFont="1" applyFill="1" applyBorder="1" applyAlignment="1">
      <alignment horizontal="center" vertical="center" shrinkToFit="1"/>
    </xf>
    <xf numFmtId="188" fontId="30" fillId="0" borderId="21" xfId="9" applyNumberFormat="1" applyFont="1" applyBorder="1" applyAlignment="1">
      <alignment vertical="center" shrinkToFit="1"/>
    </xf>
    <xf numFmtId="49" fontId="30" fillId="7" borderId="22" xfId="9" applyNumberFormat="1" applyFont="1" applyFill="1" applyBorder="1" applyAlignment="1">
      <alignment horizontal="left" vertical="center" shrinkToFit="1"/>
    </xf>
    <xf numFmtId="0" fontId="39" fillId="7" borderId="22" xfId="9" applyFont="1" applyFill="1" applyBorder="1" applyAlignment="1">
      <alignment horizontal="left" vertical="center" indent="2" shrinkToFit="1"/>
    </xf>
    <xf numFmtId="0" fontId="39" fillId="7" borderId="23" xfId="9" applyFont="1" applyFill="1" applyBorder="1" applyAlignment="1">
      <alignment horizontal="left" vertical="center" indent="2" shrinkToFit="1"/>
    </xf>
    <xf numFmtId="49" fontId="30" fillId="11" borderId="20" xfId="9" applyNumberFormat="1" applyFont="1" applyFill="1" applyBorder="1" applyAlignment="1">
      <alignment horizontal="left" vertical="center" wrapText="1" shrinkToFit="1"/>
    </xf>
    <xf numFmtId="49" fontId="30" fillId="7" borderId="25" xfId="9" applyNumberFormat="1" applyFont="1" applyFill="1" applyBorder="1" applyAlignment="1">
      <alignment horizontal="left" vertical="center" shrinkToFit="1"/>
    </xf>
    <xf numFmtId="49" fontId="30" fillId="7" borderId="20" xfId="9" applyNumberFormat="1" applyFont="1" applyFill="1" applyBorder="1" applyAlignment="1">
      <alignment horizontal="center" vertical="center" shrinkToFit="1"/>
    </xf>
    <xf numFmtId="188" fontId="30" fillId="7" borderId="20" xfId="1" applyNumberFormat="1" applyFont="1" applyFill="1" applyBorder="1" applyAlignment="1">
      <alignment horizontal="center" vertical="center" shrinkToFit="1"/>
    </xf>
    <xf numFmtId="188" fontId="30" fillId="7" borderId="20" xfId="9" applyNumberFormat="1" applyFont="1" applyFill="1" applyBorder="1" applyAlignment="1">
      <alignment vertical="center" shrinkToFit="1"/>
    </xf>
    <xf numFmtId="49" fontId="30" fillId="11" borderId="25" xfId="9" applyNumberFormat="1" applyFont="1" applyFill="1" applyBorder="1" applyAlignment="1">
      <alignment horizontal="center" vertical="center" shrinkToFit="1"/>
    </xf>
    <xf numFmtId="49" fontId="30" fillId="0" borderId="0" xfId="9" applyNumberFormat="1" applyFont="1" applyAlignment="1">
      <alignment vertical="center" shrinkToFit="1"/>
    </xf>
    <xf numFmtId="0" fontId="30" fillId="11" borderId="25" xfId="9" applyFont="1" applyFill="1" applyBorder="1" applyAlignment="1">
      <alignment horizontal="center" vertical="center" shrinkToFit="1"/>
    </xf>
    <xf numFmtId="188" fontId="30" fillId="11" borderId="35" xfId="9" applyNumberFormat="1" applyFont="1" applyFill="1" applyBorder="1" applyAlignment="1">
      <alignment vertical="center" shrinkToFit="1"/>
    </xf>
    <xf numFmtId="0" fontId="29" fillId="0" borderId="36" xfId="9" applyFont="1" applyBorder="1" applyAlignment="1">
      <alignment vertical="center" shrinkToFit="1"/>
    </xf>
    <xf numFmtId="49" fontId="29" fillId="0" borderId="37" xfId="9" applyNumberFormat="1" applyFont="1" applyBorder="1" applyAlignment="1">
      <alignment vertical="center" shrinkToFit="1"/>
    </xf>
    <xf numFmtId="0" fontId="30" fillId="11" borderId="1" xfId="9" applyFont="1" applyFill="1" applyBorder="1" applyAlignment="1">
      <alignment vertical="center" shrinkToFit="1"/>
    </xf>
    <xf numFmtId="49" fontId="30" fillId="11" borderId="2" xfId="9" applyNumberFormat="1" applyFont="1" applyFill="1" applyBorder="1" applyAlignment="1">
      <alignment vertical="center" shrinkToFit="1"/>
    </xf>
    <xf numFmtId="188" fontId="30" fillId="11" borderId="26" xfId="1" applyNumberFormat="1" applyFont="1" applyFill="1" applyBorder="1" applyAlignment="1">
      <alignment vertical="center" shrinkToFit="1"/>
    </xf>
    <xf numFmtId="0" fontId="30" fillId="11" borderId="38" xfId="9" applyFont="1" applyFill="1" applyBorder="1" applyAlignment="1">
      <alignment vertical="center" shrinkToFit="1"/>
    </xf>
    <xf numFmtId="0" fontId="30" fillId="7" borderId="38" xfId="9" applyFont="1" applyFill="1" applyBorder="1" applyAlignment="1">
      <alignment vertical="center" shrinkToFit="1"/>
    </xf>
    <xf numFmtId="49" fontId="29" fillId="8" borderId="22" xfId="9" applyNumberFormat="1" applyFont="1" applyFill="1" applyBorder="1" applyAlignment="1">
      <alignment horizontal="left" vertical="center" shrinkToFit="1"/>
    </xf>
    <xf numFmtId="49" fontId="29" fillId="7" borderId="21" xfId="9" applyNumberFormat="1" applyFont="1" applyFill="1" applyBorder="1" applyAlignment="1">
      <alignment vertical="center" shrinkToFit="1"/>
    </xf>
    <xf numFmtId="49" fontId="29" fillId="7" borderId="22" xfId="9" applyNumberFormat="1" applyFont="1" applyFill="1" applyBorder="1" applyAlignment="1">
      <alignment vertical="center" shrinkToFit="1"/>
    </xf>
    <xf numFmtId="188" fontId="29" fillId="12" borderId="22" xfId="7" applyNumberFormat="1" applyFont="1" applyFill="1" applyBorder="1" applyAlignment="1">
      <alignment horizontal="center" vertical="center" shrinkToFit="1"/>
    </xf>
    <xf numFmtId="0" fontId="30" fillId="11" borderId="19" xfId="9" applyFont="1" applyFill="1" applyBorder="1" applyAlignment="1">
      <alignment vertical="center" shrinkToFit="1"/>
    </xf>
    <xf numFmtId="3" fontId="29" fillId="0" borderId="0" xfId="9" applyNumberFormat="1" applyFont="1" applyAlignment="1">
      <alignment vertical="center" shrinkToFit="1"/>
    </xf>
    <xf numFmtId="3" fontId="29" fillId="7" borderId="11" xfId="9" applyNumberFormat="1" applyFont="1" applyFill="1" applyBorder="1" applyAlignment="1">
      <alignment vertical="center" shrinkToFit="1"/>
    </xf>
    <xf numFmtId="0" fontId="30" fillId="11" borderId="20" xfId="7" applyFont="1" applyFill="1" applyBorder="1" applyAlignment="1">
      <alignment horizontal="center" vertical="center" shrinkToFit="1"/>
    </xf>
    <xf numFmtId="0" fontId="30" fillId="11" borderId="20" xfId="7" applyFont="1" applyFill="1" applyBorder="1" applyAlignment="1">
      <alignment horizontal="center" vertical="center" wrapText="1" shrinkToFit="1"/>
    </xf>
    <xf numFmtId="0" fontId="29" fillId="12" borderId="21" xfId="7" applyFont="1" applyFill="1" applyBorder="1" applyAlignment="1">
      <alignment horizontal="center" vertical="center" shrinkToFit="1"/>
    </xf>
    <xf numFmtId="0" fontId="29" fillId="12" borderId="8" xfId="7" applyFont="1" applyFill="1" applyBorder="1" applyAlignment="1">
      <alignment vertical="center" shrinkToFit="1"/>
    </xf>
    <xf numFmtId="0" fontId="29" fillId="12" borderId="10" xfId="7" applyFont="1" applyFill="1" applyBorder="1" applyAlignment="1">
      <alignment vertical="center" shrinkToFit="1"/>
    </xf>
    <xf numFmtId="3" fontId="29" fillId="12" borderId="21" xfId="7" applyNumberFormat="1" applyFont="1" applyFill="1" applyBorder="1" applyAlignment="1">
      <alignment horizontal="center" vertical="center" shrinkToFit="1"/>
    </xf>
    <xf numFmtId="0" fontId="29" fillId="0" borderId="22" xfId="7" applyFont="1" applyBorder="1" applyAlignment="1">
      <alignment horizontal="center" vertical="center" shrinkToFit="1"/>
    </xf>
    <xf numFmtId="0" fontId="29" fillId="0" borderId="11" xfId="7" applyFont="1" applyBorder="1" applyAlignment="1">
      <alignment vertical="center" shrinkToFit="1"/>
    </xf>
    <xf numFmtId="0" fontId="29" fillId="0" borderId="13" xfId="7" applyFont="1" applyBorder="1" applyAlignment="1">
      <alignment vertical="center" shrinkToFit="1"/>
    </xf>
    <xf numFmtId="3" fontId="29" fillId="0" borderId="22" xfId="7" applyNumberFormat="1" applyFont="1" applyBorder="1" applyAlignment="1">
      <alignment horizontal="center" vertical="center" shrinkToFit="1"/>
    </xf>
    <xf numFmtId="0" fontId="29" fillId="0" borderId="15" xfId="7" applyFont="1" applyBorder="1" applyAlignment="1">
      <alignment vertical="center" shrinkToFit="1"/>
    </xf>
    <xf numFmtId="3" fontId="29" fillId="0" borderId="23" xfId="7" applyNumberFormat="1" applyFont="1" applyBorder="1" applyAlignment="1">
      <alignment horizontal="center" vertical="center" shrinkToFit="1"/>
    </xf>
    <xf numFmtId="3" fontId="30" fillId="0" borderId="0" xfId="7" applyNumberFormat="1" applyFont="1" applyBorder="1" applyAlignment="1">
      <alignment horizontal="center" vertical="center"/>
    </xf>
    <xf numFmtId="188" fontId="29" fillId="0" borderId="0" xfId="3" applyNumberFormat="1" applyFont="1" applyBorder="1" applyAlignment="1">
      <alignment vertical="center"/>
    </xf>
    <xf numFmtId="188" fontId="29" fillId="0" borderId="0" xfId="3" applyNumberFormat="1" applyFont="1" applyBorder="1" applyAlignment="1">
      <alignment horizontal="center" vertical="center"/>
    </xf>
    <xf numFmtId="0" fontId="30" fillId="0" borderId="6" xfId="7" applyFont="1" applyBorder="1" applyAlignment="1">
      <alignment vertical="center"/>
    </xf>
    <xf numFmtId="0" fontId="30" fillId="11" borderId="20" xfId="7" applyFont="1" applyFill="1" applyBorder="1" applyAlignment="1">
      <alignment horizontal="center" vertical="center"/>
    </xf>
    <xf numFmtId="0" fontId="30" fillId="11" borderId="20" xfId="7" applyFont="1" applyFill="1" applyBorder="1" applyAlignment="1">
      <alignment horizontal="center" vertical="center" wrapText="1"/>
    </xf>
    <xf numFmtId="0" fontId="29" fillId="12" borderId="8" xfId="7" applyFont="1" applyFill="1" applyBorder="1" applyAlignment="1">
      <alignment horizontal="center" vertical="center" shrinkToFit="1"/>
    </xf>
    <xf numFmtId="3" fontId="29" fillId="12" borderId="21" xfId="7" applyNumberFormat="1" applyFont="1" applyFill="1" applyBorder="1" applyAlignment="1">
      <alignment horizontal="right" vertical="center" shrinkToFit="1"/>
    </xf>
    <xf numFmtId="188" fontId="29" fillId="12" borderId="21" xfId="3" applyNumberFormat="1" applyFont="1" applyFill="1" applyBorder="1" applyAlignment="1">
      <alignment horizontal="center" vertical="center" shrinkToFit="1"/>
    </xf>
    <xf numFmtId="188" fontId="30" fillId="12" borderId="21" xfId="5" applyNumberFormat="1" applyFont="1" applyFill="1" applyBorder="1" applyAlignment="1">
      <alignment horizontal="right" vertical="center" shrinkToFit="1"/>
    </xf>
    <xf numFmtId="3" fontId="29" fillId="0" borderId="22" xfId="7" applyNumberFormat="1" applyFont="1" applyBorder="1" applyAlignment="1">
      <alignment horizontal="right" vertical="center" shrinkToFit="1"/>
    </xf>
    <xf numFmtId="188" fontId="29" fillId="0" borderId="22" xfId="3" applyNumberFormat="1" applyFont="1" applyBorder="1" applyAlignment="1">
      <alignment horizontal="center" vertical="center" shrinkToFit="1"/>
    </xf>
    <xf numFmtId="188" fontId="30" fillId="0" borderId="22" xfId="5" applyNumberFormat="1" applyFont="1" applyBorder="1" applyAlignment="1">
      <alignment horizontal="right" vertical="center" shrinkToFit="1"/>
    </xf>
    <xf numFmtId="0" fontId="29" fillId="12" borderId="11" xfId="7" applyFont="1" applyFill="1" applyBorder="1" applyAlignment="1">
      <alignment vertical="center" shrinkToFit="1"/>
    </xf>
    <xf numFmtId="0" fontId="29" fillId="12" borderId="13" xfId="7" applyFont="1" applyFill="1" applyBorder="1" applyAlignment="1">
      <alignment vertical="center" shrinkToFit="1"/>
    </xf>
    <xf numFmtId="3" fontId="29" fillId="12" borderId="22" xfId="7" applyNumberFormat="1" applyFont="1" applyFill="1" applyBorder="1" applyAlignment="1">
      <alignment horizontal="right" vertical="center" shrinkToFit="1"/>
    </xf>
    <xf numFmtId="3" fontId="29" fillId="12" borderId="22" xfId="7" applyNumberFormat="1" applyFont="1" applyFill="1" applyBorder="1" applyAlignment="1">
      <alignment horizontal="center" vertical="center" shrinkToFit="1"/>
    </xf>
    <xf numFmtId="188" fontId="29" fillId="12" borderId="22" xfId="3" applyNumberFormat="1" applyFont="1" applyFill="1" applyBorder="1" applyAlignment="1">
      <alignment horizontal="center" vertical="center" shrinkToFit="1"/>
    </xf>
    <xf numFmtId="188" fontId="30" fillId="12" borderId="22" xfId="5" applyNumberFormat="1" applyFont="1" applyFill="1" applyBorder="1" applyAlignment="1">
      <alignment horizontal="right" vertical="center" shrinkToFit="1"/>
    </xf>
    <xf numFmtId="0" fontId="29" fillId="0" borderId="12" xfId="7" applyFont="1" applyBorder="1" applyAlignment="1">
      <alignment vertical="center" shrinkToFit="1"/>
    </xf>
    <xf numFmtId="188" fontId="30" fillId="0" borderId="22" xfId="5" applyNumberFormat="1" applyFont="1" applyBorder="1" applyAlignment="1">
      <alignment horizontal="right" vertical="center"/>
    </xf>
    <xf numFmtId="188" fontId="30" fillId="12" borderId="22" xfId="5" applyNumberFormat="1" applyFont="1" applyFill="1" applyBorder="1" applyAlignment="1">
      <alignment horizontal="right" vertical="center"/>
    </xf>
    <xf numFmtId="3" fontId="29" fillId="0" borderId="21" xfId="7" applyNumberFormat="1" applyFont="1" applyBorder="1" applyAlignment="1">
      <alignment horizontal="center" vertical="center" shrinkToFit="1"/>
    </xf>
    <xf numFmtId="0" fontId="29" fillId="0" borderId="11" xfId="7" applyFont="1" applyFill="1" applyBorder="1" applyAlignment="1">
      <alignment vertical="center" shrinkToFit="1"/>
    </xf>
    <xf numFmtId="0" fontId="29" fillId="0" borderId="13" xfId="7" applyFont="1" applyFill="1" applyBorder="1" applyAlignment="1">
      <alignment vertical="center" shrinkToFit="1"/>
    </xf>
    <xf numFmtId="188" fontId="30" fillId="11" borderId="20" xfId="7" applyNumberFormat="1" applyFont="1" applyFill="1" applyBorder="1" applyAlignment="1">
      <alignment horizontal="center" vertical="center"/>
    </xf>
    <xf numFmtId="188" fontId="30" fillId="12" borderId="20" xfId="7" applyNumberFormat="1" applyFont="1" applyFill="1" applyBorder="1" applyAlignment="1">
      <alignment vertical="center"/>
    </xf>
    <xf numFmtId="0" fontId="24" fillId="0" borderId="0" xfId="9" applyFont="1" applyAlignment="1">
      <alignment horizontal="center" vertical="center" shrinkToFit="1"/>
    </xf>
    <xf numFmtId="3" fontId="29" fillId="8" borderId="11" xfId="9" applyNumberFormat="1" applyFont="1" applyFill="1" applyBorder="1" applyAlignment="1">
      <alignment vertical="center" shrinkToFit="1"/>
    </xf>
    <xf numFmtId="49" fontId="24" fillId="11" borderId="20" xfId="9" applyNumberFormat="1" applyFont="1" applyFill="1" applyBorder="1" applyAlignment="1">
      <alignment horizontal="center" vertical="center" shrinkToFit="1"/>
    </xf>
    <xf numFmtId="0" fontId="24" fillId="11" borderId="20" xfId="9" applyFont="1" applyFill="1" applyBorder="1" applyAlignment="1">
      <alignment horizontal="center" vertical="center" shrinkToFit="1"/>
    </xf>
    <xf numFmtId="3" fontId="24" fillId="11" borderId="20" xfId="9" applyNumberFormat="1" applyFont="1" applyFill="1" applyBorder="1" applyAlignment="1">
      <alignment horizontal="center" vertical="center" shrinkToFit="1"/>
    </xf>
    <xf numFmtId="0" fontId="17" fillId="0" borderId="0" xfId="9" applyFont="1" applyAlignment="1">
      <alignment horizontal="left" vertical="center" shrinkToFit="1"/>
    </xf>
    <xf numFmtId="0" fontId="20" fillId="0" borderId="0" xfId="9" applyFont="1" applyAlignment="1">
      <alignment horizontal="left" vertical="center" shrinkToFit="1"/>
    </xf>
    <xf numFmtId="188" fontId="17" fillId="8" borderId="21" xfId="1" applyNumberFormat="1" applyFont="1" applyFill="1" applyBorder="1" applyAlignment="1">
      <alignment vertical="center" shrinkToFit="1"/>
    </xf>
    <xf numFmtId="0" fontId="29" fillId="8" borderId="21" xfId="9" applyFont="1" applyFill="1" applyBorder="1" applyAlignment="1">
      <alignment vertical="center" shrinkToFit="1"/>
    </xf>
    <xf numFmtId="0" fontId="25" fillId="0" borderId="0" xfId="0" applyFont="1"/>
    <xf numFmtId="49" fontId="17" fillId="0" borderId="0" xfId="0" applyNumberFormat="1" applyFont="1" applyBorder="1" applyAlignment="1">
      <alignment horizontal="center" vertical="top"/>
    </xf>
    <xf numFmtId="17" fontId="30" fillId="7" borderId="20" xfId="0" applyNumberFormat="1" applyFont="1" applyFill="1" applyBorder="1" applyAlignment="1">
      <alignment horizontal="center" vertical="top" shrinkToFit="1"/>
    </xf>
    <xf numFmtId="17" fontId="33" fillId="7" borderId="20" xfId="0" applyNumberFormat="1" applyFont="1" applyFill="1" applyBorder="1" applyAlignment="1">
      <alignment horizontal="center" vertical="top" wrapText="1"/>
    </xf>
    <xf numFmtId="0" fontId="30" fillId="8" borderId="0" xfId="0" applyFont="1" applyFill="1" applyAlignment="1">
      <alignment vertical="top"/>
    </xf>
    <xf numFmtId="0" fontId="29" fillId="0" borderId="12" xfId="0" applyFont="1" applyBorder="1" applyAlignment="1">
      <alignment vertical="top" wrapText="1"/>
    </xf>
    <xf numFmtId="0" fontId="30" fillId="8" borderId="0" xfId="0" applyFont="1" applyFill="1" applyBorder="1" applyAlignment="1">
      <alignment vertical="top"/>
    </xf>
    <xf numFmtId="0" fontId="20" fillId="11" borderId="20" xfId="0" applyFont="1" applyFill="1" applyBorder="1" applyAlignment="1">
      <alignment horizontal="center"/>
    </xf>
    <xf numFmtId="0" fontId="17" fillId="11" borderId="20" xfId="0" applyFont="1" applyFill="1" applyBorder="1"/>
    <xf numFmtId="188" fontId="17" fillId="11" borderId="20" xfId="0" applyNumberFormat="1" applyFont="1" applyFill="1" applyBorder="1"/>
    <xf numFmtId="0" fontId="17" fillId="0" borderId="20" xfId="0" applyFont="1" applyBorder="1" applyAlignment="1">
      <alignment horizontal="center" vertical="top"/>
    </xf>
    <xf numFmtId="188" fontId="17" fillId="0" borderId="20" xfId="1" applyNumberFormat="1" applyFont="1" applyBorder="1" applyAlignment="1">
      <alignment vertical="top"/>
    </xf>
    <xf numFmtId="188" fontId="17" fillId="0" borderId="20" xfId="0" applyNumberFormat="1" applyFont="1" applyBorder="1" applyAlignment="1">
      <alignment vertical="top"/>
    </xf>
    <xf numFmtId="0" fontId="29" fillId="0" borderId="20" xfId="0" applyFont="1" applyBorder="1" applyAlignment="1">
      <alignment vertical="top"/>
    </xf>
    <xf numFmtId="0" fontId="45" fillId="0" borderId="0" xfId="0" applyFont="1"/>
    <xf numFmtId="0" fontId="20" fillId="12" borderId="20" xfId="9" applyFont="1" applyFill="1" applyBorder="1" applyAlignment="1">
      <alignment horizontal="center" vertical="center" shrinkToFit="1"/>
    </xf>
    <xf numFmtId="188" fontId="20" fillId="12" borderId="20" xfId="9" applyNumberFormat="1" applyFont="1" applyFill="1" applyBorder="1" applyAlignment="1">
      <alignment horizontal="center" vertical="center" shrinkToFit="1"/>
    </xf>
    <xf numFmtId="0" fontId="46" fillId="12" borderId="20" xfId="0" applyFont="1" applyFill="1" applyBorder="1" applyAlignment="1">
      <alignment horizontal="center"/>
    </xf>
    <xf numFmtId="49" fontId="17" fillId="0" borderId="22" xfId="9" applyNumberFormat="1" applyFont="1" applyBorder="1" applyAlignment="1">
      <alignment horizontal="left" vertical="center" shrinkToFit="1"/>
    </xf>
    <xf numFmtId="188" fontId="17" fillId="0" borderId="22" xfId="1" applyNumberFormat="1" applyFont="1" applyBorder="1" applyAlignment="1">
      <alignment horizontal="center" vertical="center" shrinkToFit="1"/>
    </xf>
    <xf numFmtId="49" fontId="17" fillId="0" borderId="23" xfId="9" applyNumberFormat="1" applyFont="1" applyBorder="1" applyAlignment="1">
      <alignment horizontal="left" vertical="center" shrinkToFit="1"/>
    </xf>
    <xf numFmtId="49" fontId="20" fillId="12" borderId="20" xfId="9" applyNumberFormat="1" applyFont="1" applyFill="1" applyBorder="1" applyAlignment="1">
      <alignment horizontal="center" vertical="center" shrinkToFit="1"/>
    </xf>
    <xf numFmtId="188" fontId="20" fillId="12" borderId="20" xfId="1" applyNumberFormat="1" applyFont="1" applyFill="1" applyBorder="1" applyAlignment="1">
      <alignment horizontal="center" vertical="center" shrinkToFit="1"/>
    </xf>
    <xf numFmtId="0" fontId="46" fillId="0" borderId="0" xfId="0" applyFont="1"/>
    <xf numFmtId="188" fontId="20" fillId="0" borderId="21" xfId="9" applyNumberFormat="1" applyFont="1" applyBorder="1" applyAlignment="1">
      <alignment horizontal="center" vertical="center" shrinkToFit="1"/>
    </xf>
    <xf numFmtId="0" fontId="45" fillId="0" borderId="21" xfId="0" applyFont="1" applyBorder="1" applyAlignment="1">
      <alignment horizontal="center"/>
    </xf>
    <xf numFmtId="188" fontId="20" fillId="0" borderId="22" xfId="9" applyNumberFormat="1" applyFont="1" applyBorder="1" applyAlignment="1">
      <alignment horizontal="center" vertical="center" shrinkToFit="1"/>
    </xf>
    <xf numFmtId="0" fontId="45" fillId="0" borderId="22" xfId="0" applyFont="1" applyBorder="1" applyAlignment="1">
      <alignment horizontal="center"/>
    </xf>
    <xf numFmtId="0" fontId="45" fillId="12" borderId="20" xfId="0" applyFont="1" applyFill="1" applyBorder="1" applyAlignment="1">
      <alignment horizontal="center"/>
    </xf>
    <xf numFmtId="0" fontId="29" fillId="0" borderId="37" xfId="7" applyFont="1" applyBorder="1" applyAlignment="1">
      <alignment vertical="center"/>
    </xf>
    <xf numFmtId="188" fontId="29" fillId="0" borderId="22" xfId="1" applyNumberFormat="1" applyFont="1" applyBorder="1" applyAlignment="1">
      <alignment vertical="center"/>
    </xf>
    <xf numFmtId="0" fontId="30" fillId="11" borderId="20" xfId="7" applyFont="1" applyFill="1" applyBorder="1" applyAlignment="1">
      <alignment horizontal="center" vertical="center"/>
    </xf>
    <xf numFmtId="0" fontId="30" fillId="11" borderId="20" xfId="7" applyFont="1" applyFill="1" applyBorder="1" applyAlignment="1">
      <alignment horizontal="center" vertical="center" wrapText="1"/>
    </xf>
    <xf numFmtId="3" fontId="30" fillId="11" borderId="40" xfId="7" applyNumberFormat="1" applyFont="1" applyFill="1" applyBorder="1" applyAlignment="1">
      <alignment horizontal="center" vertical="center" shrinkToFit="1"/>
    </xf>
    <xf numFmtId="188" fontId="30" fillId="11" borderId="41" xfId="7" applyNumberFormat="1" applyFont="1" applyFill="1" applyBorder="1" applyAlignment="1">
      <alignment horizontal="center" vertical="center"/>
    </xf>
    <xf numFmtId="0" fontId="29" fillId="0" borderId="28" xfId="7" applyFont="1" applyBorder="1" applyAlignment="1">
      <alignment horizontal="center" vertical="center" shrinkToFit="1"/>
    </xf>
    <xf numFmtId="0" fontId="29" fillId="0" borderId="28" xfId="7" applyFont="1" applyBorder="1" applyAlignment="1">
      <alignment horizontal="center" vertical="center"/>
    </xf>
    <xf numFmtId="188" fontId="30" fillId="12" borderId="21" xfId="3" applyNumberFormat="1" applyFont="1" applyFill="1" applyBorder="1" applyAlignment="1">
      <alignment horizontal="center" vertical="center" shrinkToFit="1"/>
    </xf>
    <xf numFmtId="188" fontId="30" fillId="0" borderId="22" xfId="3" applyNumberFormat="1" applyFont="1" applyBorder="1" applyAlignment="1">
      <alignment horizontal="center" vertical="center" shrinkToFit="1"/>
    </xf>
    <xf numFmtId="3" fontId="30" fillId="11" borderId="40" xfId="7" applyNumberFormat="1" applyFont="1" applyFill="1" applyBorder="1" applyAlignment="1">
      <alignment horizontal="right" vertical="center" shrinkToFit="1"/>
    </xf>
    <xf numFmtId="0" fontId="29" fillId="0" borderId="29" xfId="7" applyFont="1" applyBorder="1" applyAlignment="1">
      <alignment horizontal="center" vertical="center"/>
    </xf>
    <xf numFmtId="188" fontId="29" fillId="0" borderId="29" xfId="7" applyNumberFormat="1" applyFont="1" applyBorder="1" applyAlignment="1">
      <alignment horizontal="center" vertical="center" shrinkToFit="1"/>
    </xf>
    <xf numFmtId="3" fontId="30" fillId="11" borderId="42" xfId="7" applyNumberFormat="1" applyFont="1" applyFill="1" applyBorder="1" applyAlignment="1">
      <alignment horizontal="center" vertical="center" shrinkToFit="1"/>
    </xf>
    <xf numFmtId="0" fontId="29" fillId="0" borderId="30" xfId="7" applyFont="1" applyFill="1" applyBorder="1" applyAlignment="1">
      <alignment vertical="center" shrinkToFit="1"/>
    </xf>
    <xf numFmtId="0" fontId="29" fillId="0" borderId="31" xfId="7" applyFont="1" applyFill="1" applyBorder="1" applyAlignment="1">
      <alignment vertical="center" shrinkToFit="1"/>
    </xf>
    <xf numFmtId="3" fontId="29" fillId="0" borderId="28" xfId="7" applyNumberFormat="1" applyFont="1" applyBorder="1" applyAlignment="1">
      <alignment horizontal="center" vertical="center" shrinkToFit="1"/>
    </xf>
    <xf numFmtId="188" fontId="29" fillId="0" borderId="28" xfId="3" applyNumberFormat="1" applyFont="1" applyBorder="1" applyAlignment="1">
      <alignment horizontal="center" vertical="center" shrinkToFit="1"/>
    </xf>
    <xf numFmtId="188" fontId="30" fillId="0" borderId="28" xfId="7" applyNumberFormat="1" applyFont="1" applyBorder="1" applyAlignment="1">
      <alignment vertical="center" shrinkToFit="1"/>
    </xf>
    <xf numFmtId="0" fontId="30" fillId="11" borderId="20" xfId="7" applyFont="1" applyFill="1" applyBorder="1" applyAlignment="1">
      <alignment vertical="center"/>
    </xf>
    <xf numFmtId="0" fontId="29" fillId="0" borderId="36" xfId="7" applyFont="1" applyBorder="1" applyAlignment="1">
      <alignment vertical="center" shrinkToFit="1"/>
    </xf>
    <xf numFmtId="3" fontId="29" fillId="0" borderId="29" xfId="7" applyNumberFormat="1" applyFont="1" applyBorder="1" applyAlignment="1">
      <alignment horizontal="center" vertical="center" shrinkToFit="1"/>
    </xf>
    <xf numFmtId="3" fontId="30" fillId="11" borderId="20" xfId="7" applyNumberFormat="1" applyFont="1" applyFill="1" applyBorder="1" applyAlignment="1">
      <alignment horizontal="center" vertical="center" shrinkToFit="1"/>
    </xf>
    <xf numFmtId="0" fontId="30" fillId="12" borderId="20" xfId="7" applyFont="1" applyFill="1" applyBorder="1" applyAlignment="1">
      <alignment vertical="center"/>
    </xf>
    <xf numFmtId="187" fontId="30" fillId="11" borderId="20" xfId="1" applyNumberFormat="1" applyFont="1" applyFill="1" applyBorder="1" applyAlignment="1">
      <alignment vertical="center"/>
    </xf>
    <xf numFmtId="49" fontId="29" fillId="4" borderId="20" xfId="0" applyNumberFormat="1" applyFont="1" applyFill="1" applyBorder="1" applyAlignment="1">
      <alignment horizontal="center" vertical="top"/>
    </xf>
    <xf numFmtId="0" fontId="30" fillId="4" borderId="20" xfId="0" applyFont="1" applyFill="1" applyBorder="1" applyAlignment="1">
      <alignment horizontal="center" vertical="top"/>
    </xf>
    <xf numFmtId="0" fontId="33" fillId="4" borderId="20" xfId="0" applyFont="1" applyFill="1" applyBorder="1" applyAlignment="1">
      <alignment horizontal="center" vertical="top"/>
    </xf>
    <xf numFmtId="188" fontId="33" fillId="4" borderId="20" xfId="1" applyNumberFormat="1" applyFont="1" applyFill="1" applyBorder="1" applyAlignment="1">
      <alignment horizontal="right" vertical="top"/>
    </xf>
    <xf numFmtId="3" fontId="33" fillId="4" borderId="20" xfId="0" applyNumberFormat="1" applyFont="1" applyFill="1" applyBorder="1" applyAlignment="1">
      <alignment horizontal="center" vertical="top"/>
    </xf>
    <xf numFmtId="3" fontId="33" fillId="5" borderId="20" xfId="0" applyNumberFormat="1" applyFont="1" applyFill="1" applyBorder="1" applyAlignment="1">
      <alignment horizontal="center" vertical="top"/>
    </xf>
    <xf numFmtId="0" fontId="30" fillId="12" borderId="20" xfId="0" applyFont="1" applyFill="1" applyBorder="1" applyAlignment="1">
      <alignment vertical="top"/>
    </xf>
    <xf numFmtId="0" fontId="29" fillId="12" borderId="20" xfId="0" applyFont="1" applyFill="1" applyBorder="1" applyAlignment="1">
      <alignment vertical="top"/>
    </xf>
    <xf numFmtId="188" fontId="29" fillId="12" borderId="20" xfId="1" applyNumberFormat="1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0" fontId="17" fillId="0" borderId="0" xfId="0" applyFont="1" applyBorder="1" applyAlignment="1">
      <alignment horizontal="center" vertical="top"/>
    </xf>
    <xf numFmtId="188" fontId="17" fillId="0" borderId="0" xfId="1" applyNumberFormat="1" applyFont="1" applyBorder="1" applyAlignment="1">
      <alignment horizontal="right" vertical="top"/>
    </xf>
    <xf numFmtId="49" fontId="30" fillId="11" borderId="19" xfId="9" applyNumberFormat="1" applyFont="1" applyFill="1" applyBorder="1" applyAlignment="1">
      <alignment vertical="center" shrinkToFit="1"/>
    </xf>
    <xf numFmtId="0" fontId="30" fillId="8" borderId="0" xfId="9" applyFont="1" applyFill="1" applyBorder="1" applyAlignment="1">
      <alignment horizontal="center" vertical="center" shrinkToFit="1"/>
    </xf>
    <xf numFmtId="49" fontId="29" fillId="0" borderId="0" xfId="9" applyNumberFormat="1" applyFont="1" applyBorder="1" applyAlignment="1">
      <alignment vertical="center" shrinkToFit="1"/>
    </xf>
    <xf numFmtId="0" fontId="48" fillId="7" borderId="22" xfId="9" applyFont="1" applyFill="1" applyBorder="1" applyAlignment="1">
      <alignment vertical="center" shrinkToFit="1"/>
    </xf>
    <xf numFmtId="3" fontId="48" fillId="7" borderId="29" xfId="9" applyNumberFormat="1" applyFont="1" applyFill="1" applyBorder="1" applyAlignment="1">
      <alignment vertical="center" shrinkToFit="1"/>
    </xf>
    <xf numFmtId="188" fontId="49" fillId="0" borderId="22" xfId="4" applyNumberFormat="1" applyFont="1" applyBorder="1" applyAlignment="1">
      <alignment vertical="center" shrinkToFit="1"/>
    </xf>
    <xf numFmtId="188" fontId="48" fillId="0" borderId="22" xfId="4" applyNumberFormat="1" applyFont="1" applyBorder="1" applyAlignment="1">
      <alignment vertical="center" shrinkToFit="1"/>
    </xf>
    <xf numFmtId="3" fontId="48" fillId="8" borderId="22" xfId="9" applyNumberFormat="1" applyFont="1" applyFill="1" applyBorder="1" applyAlignment="1">
      <alignment vertical="center" shrinkToFit="1"/>
    </xf>
    <xf numFmtId="188" fontId="48" fillId="0" borderId="18" xfId="1" applyNumberFormat="1" applyFont="1" applyBorder="1" applyAlignment="1">
      <alignment vertical="center" shrinkToFit="1"/>
    </xf>
    <xf numFmtId="188" fontId="48" fillId="0" borderId="22" xfId="1" applyNumberFormat="1" applyFont="1" applyBorder="1" applyAlignment="1">
      <alignment vertical="center" shrinkToFit="1"/>
    </xf>
    <xf numFmtId="188" fontId="48" fillId="8" borderId="22" xfId="1" applyNumberFormat="1" applyFont="1" applyFill="1" applyBorder="1" applyAlignment="1">
      <alignment vertical="center" shrinkToFit="1"/>
    </xf>
    <xf numFmtId="188" fontId="48" fillId="8" borderId="22" xfId="4" applyNumberFormat="1" applyFont="1" applyFill="1" applyBorder="1" applyAlignment="1">
      <alignment vertical="center" shrinkToFit="1"/>
    </xf>
    <xf numFmtId="3" fontId="48" fillId="7" borderId="22" xfId="9" applyNumberFormat="1" applyFont="1" applyFill="1" applyBorder="1" applyAlignment="1">
      <alignment vertical="center" shrinkToFit="1"/>
    </xf>
    <xf numFmtId="188" fontId="50" fillId="7" borderId="22" xfId="4" applyNumberFormat="1" applyFont="1" applyFill="1" applyBorder="1" applyAlignment="1">
      <alignment vertical="center" shrinkToFit="1"/>
    </xf>
    <xf numFmtId="0" fontId="48" fillId="0" borderId="0" xfId="9" applyFont="1" applyAlignment="1">
      <alignment vertical="center" shrinkToFit="1"/>
    </xf>
    <xf numFmtId="188" fontId="51" fillId="8" borderId="22" xfId="4" applyNumberFormat="1" applyFont="1" applyFill="1" applyBorder="1" applyAlignment="1">
      <alignment vertical="center" shrinkToFit="1"/>
    </xf>
    <xf numFmtId="3" fontId="48" fillId="8" borderId="23" xfId="9" applyNumberFormat="1" applyFont="1" applyFill="1" applyBorder="1" applyAlignment="1">
      <alignment vertical="center" shrinkToFit="1"/>
    </xf>
    <xf numFmtId="0" fontId="44" fillId="0" borderId="21" xfId="0" applyFont="1" applyBorder="1" applyAlignment="1">
      <alignment horizontal="center"/>
    </xf>
    <xf numFmtId="0" fontId="44" fillId="0" borderId="22" xfId="0" applyFont="1" applyBorder="1" applyAlignment="1">
      <alignment horizontal="center"/>
    </xf>
    <xf numFmtId="188" fontId="45" fillId="0" borderId="0" xfId="0" applyNumberFormat="1" applyFont="1"/>
    <xf numFmtId="0" fontId="18" fillId="0" borderId="23" xfId="0" applyFont="1" applyBorder="1"/>
    <xf numFmtId="0" fontId="18" fillId="0" borderId="0" xfId="0" applyFont="1" applyAlignment="1">
      <alignment vertical="top"/>
    </xf>
    <xf numFmtId="0" fontId="30" fillId="11" borderId="43" xfId="9" applyFont="1" applyFill="1" applyBorder="1" applyAlignment="1">
      <alignment horizontal="center" vertical="center" shrinkToFit="1"/>
    </xf>
    <xf numFmtId="0" fontId="30" fillId="11" borderId="44" xfId="9" applyFont="1" applyFill="1" applyBorder="1" applyAlignment="1">
      <alignment horizontal="center" vertical="center" shrinkToFit="1"/>
    </xf>
    <xf numFmtId="49" fontId="29" fillId="0" borderId="26" xfId="9" applyNumberFormat="1" applyFont="1" applyBorder="1" applyAlignment="1">
      <alignment vertical="center" shrinkToFit="1"/>
    </xf>
    <xf numFmtId="0" fontId="30" fillId="0" borderId="21" xfId="9" applyFont="1" applyBorder="1" applyAlignment="1">
      <alignment vertical="center" shrinkToFit="1"/>
    </xf>
    <xf numFmtId="3" fontId="29" fillId="8" borderId="29" xfId="9" applyNumberFormat="1" applyFont="1" applyFill="1" applyBorder="1" applyAlignment="1">
      <alignment vertical="center" shrinkToFit="1"/>
    </xf>
    <xf numFmtId="0" fontId="49" fillId="8" borderId="18" xfId="9" applyFont="1" applyFill="1" applyBorder="1" applyAlignment="1">
      <alignment vertical="center" shrinkToFit="1"/>
    </xf>
    <xf numFmtId="0" fontId="30" fillId="8" borderId="23" xfId="9" applyFont="1" applyFill="1" applyBorder="1" applyAlignment="1">
      <alignment vertical="center" shrinkToFit="1"/>
    </xf>
    <xf numFmtId="0" fontId="30" fillId="0" borderId="28" xfId="9" applyFont="1" applyFill="1" applyBorder="1" applyAlignment="1">
      <alignment vertical="center" shrinkToFit="1"/>
    </xf>
    <xf numFmtId="0" fontId="30" fillId="0" borderId="29" xfId="9" applyFont="1" applyBorder="1" applyAlignment="1">
      <alignment vertical="center" shrinkToFit="1"/>
    </xf>
    <xf numFmtId="3" fontId="52" fillId="0" borderId="21" xfId="9" applyNumberFormat="1" applyFont="1" applyBorder="1" applyAlignment="1">
      <alignment vertical="center" shrinkToFit="1"/>
    </xf>
    <xf numFmtId="3" fontId="52" fillId="0" borderId="23" xfId="9" applyNumberFormat="1" applyFont="1" applyBorder="1" applyAlignment="1">
      <alignment vertical="center" shrinkToFit="1"/>
    </xf>
    <xf numFmtId="0" fontId="30" fillId="8" borderId="20" xfId="9" applyFont="1" applyFill="1" applyBorder="1" applyAlignment="1">
      <alignment vertical="center" shrinkToFit="1"/>
    </xf>
    <xf numFmtId="0" fontId="29" fillId="0" borderId="36" xfId="7" applyFont="1" applyBorder="1" applyAlignment="1">
      <alignment vertical="center"/>
    </xf>
    <xf numFmtId="0" fontId="29" fillId="0" borderId="11" xfId="7" applyFont="1" applyBorder="1" applyAlignment="1">
      <alignment vertical="center"/>
    </xf>
    <xf numFmtId="3" fontId="29" fillId="0" borderId="13" xfId="7" applyNumberFormat="1" applyFont="1" applyBorder="1" applyAlignment="1">
      <alignment horizontal="center" vertical="center" shrinkToFit="1"/>
    </xf>
    <xf numFmtId="0" fontId="29" fillId="0" borderId="26" xfId="7" applyFont="1" applyBorder="1" applyAlignment="1">
      <alignment vertical="center"/>
    </xf>
    <xf numFmtId="188" fontId="30" fillId="0" borderId="11" xfId="3" applyNumberFormat="1" applyFont="1" applyBorder="1" applyAlignment="1">
      <alignment horizontal="center" vertical="center" shrinkToFit="1"/>
    </xf>
    <xf numFmtId="0" fontId="29" fillId="0" borderId="33" xfId="7" applyFont="1" applyBorder="1" applyAlignment="1">
      <alignment vertical="center" shrinkToFit="1"/>
    </xf>
    <xf numFmtId="0" fontId="29" fillId="0" borderId="18" xfId="7" applyFont="1" applyBorder="1" applyAlignment="1">
      <alignment horizontal="center" vertical="center" shrinkToFit="1"/>
    </xf>
    <xf numFmtId="3" fontId="29" fillId="0" borderId="18" xfId="7" applyNumberFormat="1" applyFont="1" applyBorder="1" applyAlignment="1">
      <alignment horizontal="center" vertical="center" shrinkToFit="1"/>
    </xf>
    <xf numFmtId="0" fontId="29" fillId="12" borderId="32" xfId="7" applyFont="1" applyFill="1" applyBorder="1" applyAlignment="1">
      <alignment horizontal="center" vertical="center" shrinkToFit="1"/>
    </xf>
    <xf numFmtId="0" fontId="29" fillId="12" borderId="22" xfId="7" applyFont="1" applyFill="1" applyBorder="1" applyAlignment="1">
      <alignment horizontal="center" vertical="center" shrinkToFit="1"/>
    </xf>
    <xf numFmtId="188" fontId="29" fillId="0" borderId="18" xfId="3" applyNumberFormat="1" applyFont="1" applyBorder="1" applyAlignment="1">
      <alignment horizontal="center" vertical="center" shrinkToFit="1"/>
    </xf>
    <xf numFmtId="3" fontId="29" fillId="0" borderId="0" xfId="7" applyNumberFormat="1" applyFont="1" applyBorder="1" applyAlignment="1">
      <alignment horizontal="center" vertical="center" shrinkToFit="1"/>
    </xf>
    <xf numFmtId="3" fontId="29" fillId="0" borderId="12" xfId="7" applyNumberFormat="1" applyFont="1" applyBorder="1" applyAlignment="1">
      <alignment horizontal="center" vertical="center" shrinkToFit="1"/>
    </xf>
    <xf numFmtId="0" fontId="29" fillId="0" borderId="19" xfId="0" applyFont="1" applyBorder="1"/>
    <xf numFmtId="0" fontId="30" fillId="13" borderId="17" xfId="0" applyFont="1" applyFill="1" applyBorder="1" applyAlignment="1">
      <alignment vertical="center"/>
    </xf>
    <xf numFmtId="0" fontId="29" fillId="11" borderId="18" xfId="0" applyFont="1" applyFill="1" applyBorder="1" applyAlignment="1">
      <alignment vertical="center"/>
    </xf>
    <xf numFmtId="0" fontId="30" fillId="13" borderId="18" xfId="0" applyFont="1" applyFill="1" applyBorder="1" applyAlignment="1">
      <alignment vertical="center"/>
    </xf>
    <xf numFmtId="3" fontId="30" fillId="13" borderId="18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29" fillId="0" borderId="18" xfId="0" applyFont="1" applyBorder="1" applyAlignment="1">
      <alignment vertical="center"/>
    </xf>
    <xf numFmtId="3" fontId="30" fillId="0" borderId="18" xfId="0" applyNumberFormat="1" applyFont="1" applyBorder="1" applyAlignment="1">
      <alignment horizontal="center" vertical="center"/>
    </xf>
    <xf numFmtId="3" fontId="30" fillId="3" borderId="18" xfId="0" applyNumberFormat="1" applyFont="1" applyFill="1" applyBorder="1" applyAlignment="1">
      <alignment horizontal="center" vertical="center"/>
    </xf>
    <xf numFmtId="3" fontId="29" fillId="11" borderId="18" xfId="0" applyNumberFormat="1" applyFont="1" applyFill="1" applyBorder="1" applyAlignment="1">
      <alignment horizontal="center" vertical="center"/>
    </xf>
    <xf numFmtId="3" fontId="30" fillId="11" borderId="18" xfId="0" applyNumberFormat="1" applyFont="1" applyFill="1" applyBorder="1" applyAlignment="1">
      <alignment horizontal="center" vertical="center"/>
    </xf>
    <xf numFmtId="0" fontId="29" fillId="0" borderId="19" xfId="0" applyFont="1" applyBorder="1" applyAlignment="1">
      <alignment vertical="center"/>
    </xf>
    <xf numFmtId="3" fontId="29" fillId="0" borderId="19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188" fontId="17" fillId="8" borderId="28" xfId="1" applyNumberFormat="1" applyFont="1" applyFill="1" applyBorder="1" applyAlignment="1">
      <alignment vertical="center" shrinkToFit="1"/>
    </xf>
    <xf numFmtId="0" fontId="29" fillId="8" borderId="28" xfId="9" applyFont="1" applyFill="1" applyBorder="1" applyAlignment="1">
      <alignment vertical="center" shrinkToFit="1"/>
    </xf>
    <xf numFmtId="0" fontId="17" fillId="0" borderId="14" xfId="0" applyFont="1" applyBorder="1" applyAlignment="1">
      <alignment vertical="center"/>
    </xf>
    <xf numFmtId="188" fontId="53" fillId="8" borderId="22" xfId="4" applyNumberFormat="1" applyFont="1" applyFill="1" applyBorder="1" applyAlignment="1">
      <alignment vertical="center" shrinkToFit="1"/>
    </xf>
    <xf numFmtId="3" fontId="48" fillId="0" borderId="19" xfId="0" applyNumberFormat="1" applyFont="1" applyBorder="1" applyAlignment="1">
      <alignment vertical="center"/>
    </xf>
    <xf numFmtId="3" fontId="48" fillId="3" borderId="19" xfId="0" applyNumberFormat="1" applyFont="1" applyFill="1" applyBorder="1" applyAlignment="1">
      <alignment horizontal="center" vertical="center"/>
    </xf>
    <xf numFmtId="3" fontId="20" fillId="12" borderId="20" xfId="0" applyNumberFormat="1" applyFont="1" applyFill="1" applyBorder="1" applyAlignment="1">
      <alignment horizontal="center" vertical="top" shrinkToFit="1"/>
    </xf>
    <xf numFmtId="49" fontId="56" fillId="0" borderId="0" xfId="0" applyNumberFormat="1" applyFont="1" applyAlignment="1">
      <alignment vertical="top"/>
    </xf>
    <xf numFmtId="0" fontId="17" fillId="0" borderId="11" xfId="0" applyFont="1" applyBorder="1" applyAlignment="1">
      <alignment horizontal="center" vertical="top"/>
    </xf>
    <xf numFmtId="0" fontId="17" fillId="0" borderId="11" xfId="0" applyFont="1" applyBorder="1" applyAlignment="1">
      <alignment vertical="top"/>
    </xf>
    <xf numFmtId="49" fontId="30" fillId="12" borderId="20" xfId="0" applyNumberFormat="1" applyFont="1" applyFill="1" applyBorder="1" applyAlignment="1">
      <alignment vertical="top"/>
    </xf>
    <xf numFmtId="0" fontId="30" fillId="11" borderId="18" xfId="0" applyFont="1" applyFill="1" applyBorder="1" applyAlignment="1">
      <alignment vertical="center"/>
    </xf>
    <xf numFmtId="0" fontId="17" fillId="0" borderId="13" xfId="0" applyFont="1" applyBorder="1"/>
    <xf numFmtId="0" fontId="17" fillId="0" borderId="13" xfId="0" applyFont="1" applyBorder="1" applyAlignment="1">
      <alignment wrapText="1"/>
    </xf>
    <xf numFmtId="0" fontId="17" fillId="0" borderId="13" xfId="0" applyFont="1" applyBorder="1" applyAlignment="1">
      <alignment vertical="center" wrapText="1"/>
    </xf>
    <xf numFmtId="0" fontId="56" fillId="8" borderId="0" xfId="0" applyFont="1" applyFill="1" applyAlignment="1">
      <alignment vertical="top"/>
    </xf>
    <xf numFmtId="0" fontId="45" fillId="0" borderId="21" xfId="9" applyFont="1" applyBorder="1" applyAlignment="1">
      <alignment horizontal="left" vertical="center" shrinkToFit="1"/>
    </xf>
    <xf numFmtId="49" fontId="45" fillId="0" borderId="22" xfId="9" applyNumberFormat="1" applyFont="1" applyBorder="1" applyAlignment="1">
      <alignment horizontal="left" vertical="center" shrinkToFit="1"/>
    </xf>
    <xf numFmtId="188" fontId="45" fillId="0" borderId="22" xfId="1" applyNumberFormat="1" applyFont="1" applyBorder="1" applyAlignment="1">
      <alignment horizontal="center" vertical="center" shrinkToFit="1"/>
    </xf>
    <xf numFmtId="188" fontId="45" fillId="0" borderId="29" xfId="1" applyNumberFormat="1" applyFont="1" applyBorder="1" applyAlignment="1">
      <alignment horizontal="center" vertical="center" shrinkToFit="1"/>
    </xf>
    <xf numFmtId="188" fontId="30" fillId="0" borderId="21" xfId="1" applyNumberFormat="1" applyFont="1" applyBorder="1" applyAlignment="1">
      <alignment vertical="center" shrinkToFit="1"/>
    </xf>
    <xf numFmtId="188" fontId="46" fillId="0" borderId="21" xfId="1" applyNumberFormat="1" applyFont="1" applyBorder="1" applyAlignment="1">
      <alignment horizontal="center" vertical="center" shrinkToFit="1"/>
    </xf>
    <xf numFmtId="188" fontId="20" fillId="0" borderId="21" xfId="1" applyNumberFormat="1" applyFont="1" applyBorder="1" applyAlignment="1">
      <alignment horizontal="center" vertical="center" shrinkToFit="1"/>
    </xf>
    <xf numFmtId="188" fontId="20" fillId="0" borderId="22" xfId="1" applyNumberFormat="1" applyFont="1" applyBorder="1" applyAlignment="1">
      <alignment horizontal="center" vertical="center" shrinkToFit="1"/>
    </xf>
    <xf numFmtId="188" fontId="20" fillId="0" borderId="29" xfId="1" applyNumberFormat="1" applyFont="1" applyBorder="1" applyAlignment="1">
      <alignment horizontal="center" vertical="center" shrinkToFit="1"/>
    </xf>
    <xf numFmtId="188" fontId="46" fillId="0" borderId="22" xfId="1" applyNumberFormat="1" applyFont="1" applyBorder="1" applyAlignment="1">
      <alignment horizontal="center" vertical="center" shrinkToFit="1"/>
    </xf>
    <xf numFmtId="0" fontId="30" fillId="11" borderId="0" xfId="0" applyFont="1" applyFill="1" applyAlignment="1">
      <alignment horizontal="center"/>
    </xf>
    <xf numFmtId="3" fontId="29" fillId="11" borderId="18" xfId="0" applyNumberFormat="1" applyFont="1" applyFill="1" applyBorder="1" applyAlignment="1">
      <alignment horizontal="center"/>
    </xf>
    <xf numFmtId="0" fontId="30" fillId="11" borderId="0" xfId="0" applyFont="1" applyFill="1" applyAlignment="1">
      <alignment horizontal="center" vertical="center"/>
    </xf>
    <xf numFmtId="0" fontId="17" fillId="0" borderId="20" xfId="9" applyFont="1" applyBorder="1" applyAlignment="1">
      <alignment vertical="center" shrinkToFit="1"/>
    </xf>
    <xf numFmtId="3" fontId="30" fillId="8" borderId="28" xfId="9" applyNumberFormat="1" applyFont="1" applyFill="1" applyBorder="1" applyAlignment="1">
      <alignment vertical="center" shrinkToFit="1"/>
    </xf>
    <xf numFmtId="3" fontId="30" fillId="8" borderId="22" xfId="9" applyNumberFormat="1" applyFont="1" applyFill="1" applyBorder="1" applyAlignment="1">
      <alignment vertical="center" shrinkToFit="1"/>
    </xf>
    <xf numFmtId="3" fontId="30" fillId="8" borderId="29" xfId="9" applyNumberFormat="1" applyFont="1" applyFill="1" applyBorder="1" applyAlignment="1">
      <alignment vertical="center" shrinkToFit="1"/>
    </xf>
    <xf numFmtId="3" fontId="30" fillId="8" borderId="19" xfId="9" applyNumberFormat="1" applyFont="1" applyFill="1" applyBorder="1" applyAlignment="1">
      <alignment vertical="center" shrinkToFit="1"/>
    </xf>
    <xf numFmtId="3" fontId="30" fillId="8" borderId="21" xfId="9" applyNumberFormat="1" applyFont="1" applyFill="1" applyBorder="1" applyAlignment="1">
      <alignment vertical="center" shrinkToFit="1"/>
    </xf>
    <xf numFmtId="0" fontId="30" fillId="0" borderId="0" xfId="7" applyFont="1" applyFill="1" applyBorder="1" applyAlignment="1">
      <alignment horizontal="center" vertical="center" shrinkToFit="1"/>
    </xf>
    <xf numFmtId="3" fontId="30" fillId="0" borderId="0" xfId="7" applyNumberFormat="1" applyFont="1" applyFill="1" applyBorder="1" applyAlignment="1">
      <alignment horizontal="center" vertical="center" shrinkToFit="1"/>
    </xf>
    <xf numFmtId="188" fontId="30" fillId="0" borderId="0" xfId="7" applyNumberFormat="1" applyFont="1" applyFill="1" applyBorder="1" applyAlignment="1">
      <alignment horizontal="center" vertical="center"/>
    </xf>
    <xf numFmtId="0" fontId="30" fillId="12" borderId="27" xfId="0" applyFont="1" applyFill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3" fontId="29" fillId="8" borderId="18" xfId="0" applyNumberFormat="1" applyFont="1" applyFill="1" applyBorder="1" applyAlignment="1">
      <alignment horizontal="center"/>
    </xf>
    <xf numFmtId="3" fontId="30" fillId="8" borderId="18" xfId="0" applyNumberFormat="1" applyFont="1" applyFill="1" applyBorder="1" applyAlignment="1">
      <alignment horizontal="center"/>
    </xf>
    <xf numFmtId="3" fontId="18" fillId="7" borderId="19" xfId="0" applyNumberFormat="1" applyFont="1" applyFill="1" applyBorder="1"/>
    <xf numFmtId="0" fontId="18" fillId="7" borderId="0" xfId="0" applyFont="1" applyFill="1"/>
    <xf numFmtId="0" fontId="29" fillId="8" borderId="0" xfId="0" applyFont="1" applyFill="1" applyBorder="1"/>
    <xf numFmtId="3" fontId="17" fillId="8" borderId="0" xfId="0" applyNumberFormat="1" applyFont="1" applyFill="1" applyBorder="1" applyAlignment="1">
      <alignment horizontal="center"/>
    </xf>
    <xf numFmtId="3" fontId="19" fillId="8" borderId="0" xfId="0" applyNumberFormat="1" applyFont="1" applyFill="1" applyBorder="1"/>
    <xf numFmtId="3" fontId="18" fillId="8" borderId="0" xfId="0" applyNumberFormat="1" applyFont="1" applyFill="1" applyBorder="1"/>
    <xf numFmtId="0" fontId="18" fillId="8" borderId="0" xfId="0" applyFont="1" applyFill="1"/>
    <xf numFmtId="0" fontId="29" fillId="8" borderId="0" xfId="0" applyFont="1" applyFill="1" applyBorder="1" applyAlignment="1">
      <alignment vertical="center"/>
    </xf>
    <xf numFmtId="0" fontId="30" fillId="8" borderId="0" xfId="0" applyFont="1" applyFill="1" applyAlignment="1">
      <alignment horizontal="center" vertical="center"/>
    </xf>
    <xf numFmtId="3" fontId="29" fillId="8" borderId="0" xfId="0" applyNumberFormat="1" applyFont="1" applyFill="1" applyBorder="1" applyAlignment="1">
      <alignment horizontal="center" vertical="center"/>
    </xf>
    <xf numFmtId="3" fontId="30" fillId="8" borderId="0" xfId="0" applyNumberFormat="1" applyFont="1" applyFill="1" applyBorder="1" applyAlignment="1">
      <alignment horizontal="center" vertical="center"/>
    </xf>
    <xf numFmtId="0" fontId="30" fillId="8" borderId="0" xfId="0" applyFont="1" applyFill="1" applyAlignment="1">
      <alignment vertical="center"/>
    </xf>
    <xf numFmtId="0" fontId="29" fillId="11" borderId="19" xfId="0" applyFont="1" applyFill="1" applyBorder="1" applyAlignment="1">
      <alignment vertical="center"/>
    </xf>
    <xf numFmtId="0" fontId="30" fillId="11" borderId="6" xfId="0" applyFont="1" applyFill="1" applyBorder="1" applyAlignment="1">
      <alignment horizontal="center" vertical="center"/>
    </xf>
    <xf numFmtId="3" fontId="29" fillId="11" borderId="19" xfId="0" applyNumberFormat="1" applyFont="1" applyFill="1" applyBorder="1" applyAlignment="1">
      <alignment horizontal="center" vertical="center"/>
    </xf>
    <xf numFmtId="3" fontId="30" fillId="11" borderId="19" xfId="0" applyNumberFormat="1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vertical="center"/>
    </xf>
    <xf numFmtId="0" fontId="30" fillId="8" borderId="18" xfId="0" applyFont="1" applyFill="1" applyBorder="1" applyAlignment="1">
      <alignment vertical="center"/>
    </xf>
    <xf numFmtId="0" fontId="30" fillId="8" borderId="0" xfId="0" applyFont="1" applyFill="1" applyAlignment="1">
      <alignment horizontal="center"/>
    </xf>
    <xf numFmtId="3" fontId="29" fillId="8" borderId="18" xfId="0" applyNumberFormat="1" applyFont="1" applyFill="1" applyBorder="1"/>
    <xf numFmtId="3" fontId="30" fillId="8" borderId="18" xfId="0" applyNumberFormat="1" applyFont="1" applyFill="1" applyBorder="1"/>
    <xf numFmtId="3" fontId="29" fillId="8" borderId="0" xfId="0" applyNumberFormat="1" applyFont="1" applyFill="1" applyBorder="1" applyAlignment="1">
      <alignment horizontal="center"/>
    </xf>
    <xf numFmtId="0" fontId="30" fillId="8" borderId="0" xfId="0" applyFont="1" applyFill="1" applyBorder="1" applyAlignment="1">
      <alignment horizontal="center"/>
    </xf>
    <xf numFmtId="3" fontId="30" fillId="8" borderId="0" xfId="0" applyNumberFormat="1" applyFont="1" applyFill="1" applyBorder="1" applyAlignment="1">
      <alignment horizontal="center"/>
    </xf>
    <xf numFmtId="3" fontId="29" fillId="8" borderId="0" xfId="0" applyNumberFormat="1" applyFont="1" applyFill="1" applyBorder="1"/>
    <xf numFmtId="3" fontId="30" fillId="8" borderId="0" xfId="0" applyNumberFormat="1" applyFont="1" applyFill="1" applyBorder="1"/>
    <xf numFmtId="0" fontId="30" fillId="8" borderId="0" xfId="0" applyFont="1" applyFill="1" applyBorder="1" applyAlignment="1"/>
    <xf numFmtId="3" fontId="20" fillId="7" borderId="19" xfId="0" applyNumberFormat="1" applyFont="1" applyFill="1" applyBorder="1" applyAlignment="1">
      <alignment horizontal="center"/>
    </xf>
    <xf numFmtId="0" fontId="30" fillId="8" borderId="27" xfId="0" applyFont="1" applyFill="1" applyBorder="1" applyAlignment="1">
      <alignment vertical="top"/>
    </xf>
    <xf numFmtId="49" fontId="20" fillId="12" borderId="20" xfId="0" applyNumberFormat="1" applyFont="1" applyFill="1" applyBorder="1" applyAlignment="1">
      <alignment horizontal="left" vertical="top"/>
    </xf>
    <xf numFmtId="0" fontId="29" fillId="0" borderId="10" xfId="9" applyFont="1" applyBorder="1" applyAlignment="1">
      <alignment vertical="center" shrinkToFit="1"/>
    </xf>
    <xf numFmtId="3" fontId="29" fillId="8" borderId="31" xfId="9" applyNumberFormat="1" applyFont="1" applyFill="1" applyBorder="1" applyAlignment="1">
      <alignment vertical="center" shrinkToFit="1"/>
    </xf>
    <xf numFmtId="49" fontId="30" fillId="11" borderId="26" xfId="9" applyNumberFormat="1" applyFont="1" applyFill="1" applyBorder="1" applyAlignment="1">
      <alignment vertical="center" shrinkToFit="1"/>
    </xf>
    <xf numFmtId="0" fontId="29" fillId="11" borderId="5" xfId="9" applyFont="1" applyFill="1" applyBorder="1" applyAlignment="1">
      <alignment vertical="center" shrinkToFit="1"/>
    </xf>
    <xf numFmtId="49" fontId="29" fillId="0" borderId="26" xfId="9" applyNumberFormat="1" applyFont="1" applyBorder="1" applyAlignment="1">
      <alignment horizontal="left" vertical="center" shrinkToFit="1"/>
    </xf>
    <xf numFmtId="3" fontId="30" fillId="0" borderId="0" xfId="0" applyNumberFormat="1" applyFont="1" applyAlignment="1">
      <alignment horizontal="center"/>
    </xf>
    <xf numFmtId="0" fontId="30" fillId="12" borderId="20" xfId="0" applyFont="1" applyFill="1" applyBorder="1" applyAlignment="1">
      <alignment horizontal="center"/>
    </xf>
    <xf numFmtId="0" fontId="44" fillId="8" borderId="21" xfId="0" applyFont="1" applyFill="1" applyBorder="1" applyAlignment="1">
      <alignment horizontal="center"/>
    </xf>
    <xf numFmtId="0" fontId="44" fillId="8" borderId="22" xfId="0" applyFont="1" applyFill="1" applyBorder="1" applyAlignment="1">
      <alignment horizontal="center"/>
    </xf>
    <xf numFmtId="0" fontId="44" fillId="8" borderId="23" xfId="0" applyFont="1" applyFill="1" applyBorder="1" applyAlignment="1">
      <alignment horizontal="center"/>
    </xf>
    <xf numFmtId="3" fontId="29" fillId="8" borderId="33" xfId="0" applyNumberFormat="1" applyFont="1" applyFill="1" applyBorder="1" applyAlignment="1">
      <alignment horizontal="center"/>
    </xf>
    <xf numFmtId="3" fontId="30" fillId="0" borderId="26" xfId="0" applyNumberFormat="1" applyFont="1" applyBorder="1"/>
    <xf numFmtId="3" fontId="30" fillId="13" borderId="33" xfId="0" applyNumberFormat="1" applyFont="1" applyFill="1" applyBorder="1" applyAlignment="1">
      <alignment horizontal="center" vertical="center"/>
    </xf>
    <xf numFmtId="0" fontId="30" fillId="11" borderId="18" xfId="0" applyFont="1" applyFill="1" applyBorder="1" applyAlignment="1">
      <alignment horizontal="center"/>
    </xf>
    <xf numFmtId="0" fontId="30" fillId="8" borderId="18" xfId="0" applyFont="1" applyFill="1" applyBorder="1" applyAlignment="1">
      <alignment horizontal="center"/>
    </xf>
    <xf numFmtId="188" fontId="30" fillId="0" borderId="21" xfId="1" applyNumberFormat="1" applyFont="1" applyBorder="1" applyAlignment="1">
      <alignment horizontal="right" vertical="center" shrinkToFit="1"/>
    </xf>
    <xf numFmtId="188" fontId="30" fillId="0" borderId="21" xfId="9" applyNumberFormat="1" applyFont="1" applyBorder="1" applyAlignment="1">
      <alignment horizontal="right" vertical="center" shrinkToFit="1"/>
    </xf>
    <xf numFmtId="188" fontId="20" fillId="0" borderId="0" xfId="1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188" fontId="20" fillId="0" borderId="18" xfId="1" applyNumberFormat="1" applyFont="1" applyBorder="1" applyAlignment="1">
      <alignment horizontal="center" vertical="center" shrinkToFit="1"/>
    </xf>
    <xf numFmtId="188" fontId="20" fillId="0" borderId="23" xfId="1" applyNumberFormat="1" applyFont="1" applyBorder="1" applyAlignment="1">
      <alignment horizontal="center" vertical="center" shrinkToFit="1"/>
    </xf>
    <xf numFmtId="188" fontId="20" fillId="0" borderId="17" xfId="9" applyNumberFormat="1" applyFont="1" applyBorder="1" applyAlignment="1">
      <alignment horizontal="center" vertical="center" shrinkToFit="1"/>
    </xf>
    <xf numFmtId="188" fontId="20" fillId="0" borderId="29" xfId="9" applyNumberFormat="1" applyFont="1" applyBorder="1" applyAlignment="1">
      <alignment horizontal="center" vertical="center" shrinkToFit="1"/>
    </xf>
    <xf numFmtId="188" fontId="46" fillId="0" borderId="17" xfId="9" applyNumberFormat="1" applyFont="1" applyBorder="1" applyAlignment="1">
      <alignment horizontal="center" vertical="center" shrinkToFit="1"/>
    </xf>
    <xf numFmtId="188" fontId="46" fillId="0" borderId="29" xfId="9" applyNumberFormat="1" applyFont="1" applyBorder="1" applyAlignment="1">
      <alignment horizontal="center" vertical="center" shrinkToFit="1"/>
    </xf>
    <xf numFmtId="188" fontId="46" fillId="0" borderId="28" xfId="9" applyNumberFormat="1" applyFont="1" applyBorder="1" applyAlignment="1">
      <alignment horizontal="center" vertical="center" shrinkToFit="1"/>
    </xf>
    <xf numFmtId="188" fontId="46" fillId="0" borderId="22" xfId="9" applyNumberFormat="1" applyFont="1" applyBorder="1" applyAlignment="1">
      <alignment horizontal="center" vertical="center" shrinkToFit="1"/>
    </xf>
    <xf numFmtId="0" fontId="59" fillId="0" borderId="0" xfId="9" applyFont="1"/>
    <xf numFmtId="0" fontId="61" fillId="0" borderId="0" xfId="9" applyFont="1"/>
    <xf numFmtId="0" fontId="17" fillId="0" borderId="13" xfId="0" applyFont="1" applyBorder="1" applyAlignment="1">
      <alignment vertical="center"/>
    </xf>
    <xf numFmtId="0" fontId="57" fillId="0" borderId="13" xfId="0" applyFont="1" applyBorder="1" applyAlignment="1">
      <alignment wrapText="1"/>
    </xf>
    <xf numFmtId="0" fontId="57" fillId="0" borderId="13" xfId="0" applyFont="1" applyBorder="1" applyAlignment="1">
      <alignment horizontal="justify" vertical="center"/>
    </xf>
    <xf numFmtId="188" fontId="20" fillId="0" borderId="0" xfId="0" applyNumberFormat="1" applyFont="1" applyAlignment="1">
      <alignment vertical="top"/>
    </xf>
    <xf numFmtId="0" fontId="17" fillId="0" borderId="12" xfId="0" applyFont="1" applyBorder="1" applyAlignment="1">
      <alignment vertical="center" wrapText="1"/>
    </xf>
    <xf numFmtId="0" fontId="59" fillId="0" borderId="16" xfId="0" applyFont="1" applyBorder="1" applyAlignment="1">
      <alignment wrapText="1"/>
    </xf>
    <xf numFmtId="0" fontId="59" fillId="0" borderId="37" xfId="0" applyFont="1" applyBorder="1" applyAlignment="1">
      <alignment wrapText="1"/>
    </xf>
    <xf numFmtId="0" fontId="59" fillId="0" borderId="13" xfId="0" applyFont="1" applyBorder="1" applyAlignment="1">
      <alignment wrapText="1"/>
    </xf>
    <xf numFmtId="0" fontId="59" fillId="0" borderId="33" xfId="0" applyFont="1" applyBorder="1" applyAlignment="1">
      <alignment wrapText="1"/>
    </xf>
    <xf numFmtId="0" fontId="17" fillId="0" borderId="31" xfId="0" applyFont="1" applyBorder="1" applyAlignment="1">
      <alignment vertical="center" wrapText="1"/>
    </xf>
    <xf numFmtId="0" fontId="17" fillId="8" borderId="30" xfId="0" applyFont="1" applyFill="1" applyBorder="1" applyAlignment="1">
      <alignment horizontal="right" vertical="center" readingOrder="1"/>
    </xf>
    <xf numFmtId="0" fontId="17" fillId="8" borderId="11" xfId="0" applyFont="1" applyFill="1" applyBorder="1" applyAlignment="1">
      <alignment horizontal="right" vertical="center" readingOrder="1"/>
    </xf>
    <xf numFmtId="0" fontId="57" fillId="0" borderId="12" xfId="0" applyFont="1" applyBorder="1" applyAlignment="1">
      <alignment wrapText="1"/>
    </xf>
    <xf numFmtId="188" fontId="43" fillId="12" borderId="38" xfId="0" applyNumberFormat="1" applyFont="1" applyFill="1" applyBorder="1" applyAlignment="1">
      <alignment horizontal="center" vertical="top" shrinkToFit="1"/>
    </xf>
    <xf numFmtId="0" fontId="20" fillId="12" borderId="1" xfId="0" applyFont="1" applyFill="1" applyBorder="1" applyAlignment="1">
      <alignment horizontal="left" vertical="top"/>
    </xf>
    <xf numFmtId="188" fontId="30" fillId="0" borderId="0" xfId="1" applyNumberFormat="1" applyFont="1"/>
    <xf numFmtId="0" fontId="29" fillId="0" borderId="0" xfId="0" applyFont="1" applyAlignment="1">
      <alignment vertical="center" wrapText="1"/>
    </xf>
    <xf numFmtId="3" fontId="30" fillId="8" borderId="22" xfId="9" applyNumberFormat="1" applyFont="1" applyFill="1" applyBorder="1" applyAlignment="1">
      <alignment horizontal="right" vertical="center" shrinkToFit="1"/>
    </xf>
    <xf numFmtId="188" fontId="64" fillId="9" borderId="22" xfId="4" applyNumberFormat="1" applyFont="1" applyFill="1" applyBorder="1" applyAlignment="1">
      <alignment vertical="center" shrinkToFit="1"/>
    </xf>
    <xf numFmtId="3" fontId="62" fillId="9" borderId="11" xfId="9" applyNumberFormat="1" applyFont="1" applyFill="1" applyBorder="1" applyAlignment="1">
      <alignment vertical="center" shrinkToFit="1"/>
    </xf>
    <xf numFmtId="188" fontId="62" fillId="7" borderId="12" xfId="1" applyNumberFormat="1" applyFont="1" applyFill="1" applyBorder="1" applyAlignment="1">
      <alignment vertical="center" shrinkToFit="1"/>
    </xf>
    <xf numFmtId="3" fontId="62" fillId="7" borderId="14" xfId="9" applyNumberFormat="1" applyFont="1" applyFill="1" applyBorder="1" applyAlignment="1">
      <alignment vertical="center" shrinkToFit="1"/>
    </xf>
    <xf numFmtId="0" fontId="17" fillId="0" borderId="0" xfId="9" applyFont="1"/>
    <xf numFmtId="0" fontId="20" fillId="11" borderId="1" xfId="9" applyFont="1" applyFill="1" applyBorder="1" applyAlignment="1">
      <alignment horizontal="center" vertical="center"/>
    </xf>
    <xf numFmtId="0" fontId="20" fillId="11" borderId="20" xfId="9" applyFont="1" applyFill="1" applyBorder="1" applyAlignment="1">
      <alignment horizontal="center" vertical="center" wrapText="1"/>
    </xf>
    <xf numFmtId="0" fontId="20" fillId="11" borderId="20" xfId="9" applyFont="1" applyFill="1" applyBorder="1" applyAlignment="1">
      <alignment horizontal="center" vertical="center"/>
    </xf>
    <xf numFmtId="0" fontId="30" fillId="0" borderId="20" xfId="9" applyFont="1" applyBorder="1"/>
    <xf numFmtId="188" fontId="29" fillId="0" borderId="20" xfId="4" applyNumberFormat="1" applyFont="1" applyBorder="1" applyAlignment="1">
      <alignment horizontal="center" shrinkToFit="1"/>
    </xf>
    <xf numFmtId="0" fontId="29" fillId="0" borderId="20" xfId="9" applyFont="1" applyBorder="1" applyAlignment="1">
      <alignment horizontal="center"/>
    </xf>
    <xf numFmtId="188" fontId="30" fillId="0" borderId="20" xfId="4" applyNumberFormat="1" applyFont="1" applyBorder="1" applyAlignment="1">
      <alignment horizontal="center"/>
    </xf>
    <xf numFmtId="0" fontId="54" fillId="0" borderId="20" xfId="9" applyFont="1" applyBorder="1"/>
    <xf numFmtId="0" fontId="17" fillId="0" borderId="20" xfId="9" applyFont="1" applyBorder="1"/>
    <xf numFmtId="0" fontId="30" fillId="0" borderId="21" xfId="9" applyFont="1" applyBorder="1"/>
    <xf numFmtId="0" fontId="29" fillId="0" borderId="21" xfId="9" applyFont="1" applyBorder="1"/>
    <xf numFmtId="188" fontId="30" fillId="0" borderId="21" xfId="4" applyNumberFormat="1" applyFont="1" applyBorder="1" applyAlignment="1">
      <alignment horizontal="center"/>
    </xf>
    <xf numFmtId="0" fontId="17" fillId="0" borderId="21" xfId="9" applyFont="1" applyBorder="1"/>
    <xf numFmtId="0" fontId="29" fillId="0" borderId="22" xfId="9" applyFont="1" applyBorder="1" applyAlignment="1">
      <alignment horizontal="left" indent="1"/>
    </xf>
    <xf numFmtId="188" fontId="29" fillId="0" borderId="22" xfId="4" applyNumberFormat="1" applyFont="1" applyBorder="1" applyAlignment="1">
      <alignment horizontal="center" shrinkToFit="1"/>
    </xf>
    <xf numFmtId="188" fontId="30" fillId="0" borderId="22" xfId="4" applyNumberFormat="1" applyFont="1" applyBorder="1" applyAlignment="1">
      <alignment horizontal="center"/>
    </xf>
    <xf numFmtId="0" fontId="17" fillId="0" borderId="22" xfId="9" applyFont="1" applyBorder="1"/>
    <xf numFmtId="188" fontId="30" fillId="0" borderId="19" xfId="4" applyNumberFormat="1" applyFont="1" applyBorder="1" applyAlignment="1">
      <alignment horizontal="center"/>
    </xf>
    <xf numFmtId="0" fontId="17" fillId="0" borderId="19" xfId="9" applyFont="1" applyBorder="1"/>
    <xf numFmtId="0" fontId="30" fillId="0" borderId="17" xfId="9" applyFont="1" applyBorder="1"/>
    <xf numFmtId="188" fontId="29" fillId="0" borderId="17" xfId="4" applyNumberFormat="1" applyFont="1" applyBorder="1" applyAlignment="1">
      <alignment horizontal="center" shrinkToFit="1"/>
    </xf>
    <xf numFmtId="0" fontId="17" fillId="0" borderId="17" xfId="9" applyFont="1" applyBorder="1"/>
    <xf numFmtId="188" fontId="20" fillId="11" borderId="25" xfId="9" applyNumberFormat="1" applyFont="1" applyFill="1" applyBorder="1"/>
    <xf numFmtId="0" fontId="17" fillId="11" borderId="25" xfId="9" applyFont="1" applyFill="1" applyBorder="1"/>
    <xf numFmtId="3" fontId="20" fillId="0" borderId="0" xfId="0" applyNumberFormat="1" applyFont="1" applyBorder="1" applyAlignment="1">
      <alignment horizontal="right"/>
    </xf>
    <xf numFmtId="0" fontId="58" fillId="0" borderId="0" xfId="9" applyFont="1" applyAlignment="1"/>
    <xf numFmtId="0" fontId="60" fillId="0" borderId="0" xfId="9" applyFont="1" applyAlignment="1"/>
    <xf numFmtId="0" fontId="20" fillId="11" borderId="27" xfId="9" applyFont="1" applyFill="1" applyBorder="1" applyAlignment="1">
      <alignment horizontal="center" vertical="center" shrinkToFit="1"/>
    </xf>
    <xf numFmtId="0" fontId="30" fillId="0" borderId="15" xfId="9" applyFont="1" applyBorder="1" applyAlignment="1">
      <alignment vertical="center" shrinkToFit="1"/>
    </xf>
    <xf numFmtId="3" fontId="29" fillId="8" borderId="26" xfId="9" applyNumberFormat="1" applyFont="1" applyFill="1" applyBorder="1" applyAlignment="1">
      <alignment vertical="center" shrinkToFit="1"/>
    </xf>
    <xf numFmtId="3" fontId="29" fillId="8" borderId="13" xfId="9" applyNumberFormat="1" applyFont="1" applyFill="1" applyBorder="1" applyAlignment="1">
      <alignment vertical="center" shrinkToFit="1"/>
    </xf>
    <xf numFmtId="0" fontId="29" fillId="0" borderId="31" xfId="9" applyFont="1" applyBorder="1" applyAlignment="1">
      <alignment vertical="center" shrinkToFit="1"/>
    </xf>
    <xf numFmtId="0" fontId="29" fillId="0" borderId="10" xfId="0" applyFont="1" applyBorder="1" applyAlignment="1">
      <alignment vertical="center" wrapText="1"/>
    </xf>
    <xf numFmtId="0" fontId="30" fillId="11" borderId="34" xfId="9" applyFont="1" applyFill="1" applyBorder="1" applyAlignment="1">
      <alignment vertical="center" shrinkToFit="1"/>
    </xf>
    <xf numFmtId="0" fontId="17" fillId="0" borderId="16" xfId="0" applyFont="1" applyBorder="1"/>
    <xf numFmtId="0" fontId="49" fillId="8" borderId="23" xfId="9" applyFont="1" applyFill="1" applyBorder="1" applyAlignment="1">
      <alignment vertical="center" shrinkToFit="1"/>
    </xf>
    <xf numFmtId="188" fontId="30" fillId="7" borderId="25" xfId="9" applyNumberFormat="1" applyFont="1" applyFill="1" applyBorder="1" applyAlignment="1">
      <alignment horizontal="right" vertical="center" shrinkToFit="1"/>
    </xf>
    <xf numFmtId="188" fontId="30" fillId="11" borderId="20" xfId="4" applyNumberFormat="1" applyFont="1" applyFill="1" applyBorder="1" applyAlignment="1">
      <alignment horizontal="right" vertical="center" shrinkToFit="1"/>
    </xf>
    <xf numFmtId="3" fontId="48" fillId="7" borderId="0" xfId="9" applyNumberFormat="1" applyFont="1" applyFill="1" applyAlignment="1">
      <alignment vertical="center" shrinkToFit="1"/>
    </xf>
    <xf numFmtId="3" fontId="30" fillId="11" borderId="17" xfId="9" applyNumberFormat="1" applyFont="1" applyFill="1" applyBorder="1" applyAlignment="1">
      <alignment vertical="center" shrinkToFit="1"/>
    </xf>
    <xf numFmtId="43" fontId="30" fillId="11" borderId="19" xfId="9" applyNumberFormat="1" applyFont="1" applyFill="1" applyBorder="1" applyAlignment="1">
      <alignment vertical="center" shrinkToFit="1"/>
    </xf>
    <xf numFmtId="3" fontId="30" fillId="8" borderId="18" xfId="9" applyNumberFormat="1" applyFont="1" applyFill="1" applyBorder="1" applyAlignment="1">
      <alignment horizontal="right" vertical="center" shrinkToFit="1"/>
    </xf>
    <xf numFmtId="3" fontId="29" fillId="8" borderId="22" xfId="9" applyNumberFormat="1" applyFont="1" applyFill="1" applyBorder="1" applyAlignment="1">
      <alignment horizontal="right" vertical="center" shrinkToFit="1"/>
    </xf>
    <xf numFmtId="3" fontId="29" fillId="7" borderId="22" xfId="9" applyNumberFormat="1" applyFont="1" applyFill="1" applyBorder="1" applyAlignment="1">
      <alignment horizontal="right" vertical="center" shrinkToFit="1"/>
    </xf>
    <xf numFmtId="43" fontId="30" fillId="11" borderId="25" xfId="9" applyNumberFormat="1" applyFont="1" applyFill="1" applyBorder="1" applyAlignment="1">
      <alignment vertical="center" shrinkToFit="1"/>
    </xf>
    <xf numFmtId="3" fontId="30" fillId="11" borderId="20" xfId="7" applyNumberFormat="1" applyFont="1" applyFill="1" applyBorder="1" applyAlignment="1">
      <alignment horizontal="right" vertical="center" shrinkToFit="1"/>
    </xf>
    <xf numFmtId="3" fontId="30" fillId="11" borderId="20" xfId="7" applyNumberFormat="1" applyFont="1" applyFill="1" applyBorder="1" applyAlignment="1">
      <alignment horizontal="right" vertical="center"/>
    </xf>
    <xf numFmtId="0" fontId="29" fillId="0" borderId="13" xfId="7" applyFont="1" applyBorder="1" applyAlignment="1">
      <alignment vertical="center"/>
    </xf>
    <xf numFmtId="0" fontId="29" fillId="0" borderId="19" xfId="7" applyFont="1" applyBorder="1" applyAlignment="1">
      <alignment vertical="center"/>
    </xf>
    <xf numFmtId="0" fontId="29" fillId="0" borderId="19" xfId="7" applyFont="1" applyBorder="1" applyAlignment="1">
      <alignment horizontal="center" vertical="center"/>
    </xf>
    <xf numFmtId="188" fontId="30" fillId="0" borderId="19" xfId="1" applyNumberFormat="1" applyFont="1" applyBorder="1" applyAlignment="1">
      <alignment vertical="center"/>
    </xf>
    <xf numFmtId="3" fontId="30" fillId="11" borderId="42" xfId="7" applyNumberFormat="1" applyFont="1" applyFill="1" applyBorder="1" applyAlignment="1">
      <alignment horizontal="right" vertical="center" shrinkToFit="1"/>
    </xf>
    <xf numFmtId="188" fontId="30" fillId="0" borderId="22" xfId="1" applyNumberFormat="1" applyFont="1" applyBorder="1" applyAlignment="1">
      <alignment vertical="center"/>
    </xf>
    <xf numFmtId="0" fontId="29" fillId="8" borderId="22" xfId="7" applyFont="1" applyFill="1" applyBorder="1" applyAlignment="1">
      <alignment horizontal="center" vertical="center" shrinkToFit="1"/>
    </xf>
    <xf numFmtId="0" fontId="29" fillId="8" borderId="32" xfId="7" applyFont="1" applyFill="1" applyBorder="1" applyAlignment="1">
      <alignment horizontal="center" vertical="center" shrinkToFit="1"/>
    </xf>
    <xf numFmtId="0" fontId="29" fillId="8" borderId="30" xfId="7" applyFont="1" applyFill="1" applyBorder="1" applyAlignment="1">
      <alignment horizontal="center" vertical="center" shrinkToFit="1"/>
    </xf>
    <xf numFmtId="0" fontId="29" fillId="0" borderId="30" xfId="7" applyFont="1" applyFill="1" applyBorder="1" applyAlignment="1">
      <alignment horizontal="center" vertical="center" shrinkToFit="1"/>
    </xf>
    <xf numFmtId="0" fontId="29" fillId="0" borderId="11" xfId="7" applyFont="1" applyFill="1" applyBorder="1" applyAlignment="1">
      <alignment horizontal="center" vertical="center" shrinkToFit="1"/>
    </xf>
    <xf numFmtId="0" fontId="29" fillId="0" borderId="36" xfId="7" applyFont="1" applyFill="1" applyBorder="1" applyAlignment="1">
      <alignment horizontal="center" vertical="center" shrinkToFit="1"/>
    </xf>
    <xf numFmtId="0" fontId="29" fillId="0" borderId="29" xfId="7" applyFont="1" applyFill="1" applyBorder="1" applyAlignment="1">
      <alignment horizontal="center" vertical="center" shrinkToFit="1"/>
    </xf>
    <xf numFmtId="0" fontId="29" fillId="0" borderId="22" xfId="7" applyFont="1" applyFill="1" applyBorder="1" applyAlignment="1">
      <alignment horizontal="center" vertical="center" shrinkToFit="1"/>
    </xf>
    <xf numFmtId="0" fontId="29" fillId="0" borderId="32" xfId="7" applyFont="1" applyFill="1" applyBorder="1" applyAlignment="1">
      <alignment horizontal="center" vertical="center" shrinkToFit="1"/>
    </xf>
    <xf numFmtId="0" fontId="30" fillId="0" borderId="0" xfId="7" applyFont="1" applyBorder="1" applyAlignment="1">
      <alignment vertical="center"/>
    </xf>
    <xf numFmtId="0" fontId="33" fillId="3" borderId="19" xfId="0" applyFont="1" applyFill="1" applyBorder="1" applyAlignment="1">
      <alignment horizontal="center" vertical="center" wrapText="1"/>
    </xf>
    <xf numFmtId="188" fontId="34" fillId="3" borderId="20" xfId="1" applyNumberFormat="1" applyFont="1" applyFill="1" applyBorder="1" applyAlignment="1">
      <alignment shrinkToFit="1"/>
    </xf>
    <xf numFmtId="188" fontId="33" fillId="10" borderId="17" xfId="1" applyNumberFormat="1" applyFont="1" applyFill="1" applyBorder="1" applyAlignment="1">
      <alignment vertical="top" shrinkToFit="1"/>
    </xf>
    <xf numFmtId="188" fontId="65" fillId="0" borderId="21" xfId="1" applyNumberFormat="1" applyFont="1" applyBorder="1" applyAlignment="1">
      <alignment horizontal="center" vertical="center" shrinkToFit="1"/>
    </xf>
    <xf numFmtId="188" fontId="34" fillId="0" borderId="21" xfId="1" applyNumberFormat="1" applyFont="1" applyBorder="1" applyAlignment="1">
      <alignment horizontal="center" vertical="center" shrinkToFit="1"/>
    </xf>
    <xf numFmtId="188" fontId="33" fillId="0" borderId="21" xfId="1" applyNumberFormat="1" applyFont="1" applyBorder="1" applyAlignment="1">
      <alignment horizontal="center" vertical="center" shrinkToFit="1"/>
    </xf>
    <xf numFmtId="188" fontId="33" fillId="3" borderId="21" xfId="1" applyNumberFormat="1" applyFont="1" applyFill="1" applyBorder="1" applyAlignment="1">
      <alignment horizontal="center" vertical="center" shrinkToFit="1"/>
    </xf>
    <xf numFmtId="188" fontId="34" fillId="0" borderId="22" xfId="1" applyNumberFormat="1" applyFont="1" applyBorder="1" applyAlignment="1">
      <alignment horizontal="center" vertical="center" shrinkToFit="1"/>
    </xf>
    <xf numFmtId="188" fontId="33" fillId="0" borderId="22" xfId="1" applyNumberFormat="1" applyFont="1" applyBorder="1" applyAlignment="1">
      <alignment horizontal="center" vertical="center" shrinkToFit="1"/>
    </xf>
    <xf numFmtId="188" fontId="33" fillId="3" borderId="22" xfId="1" applyNumberFormat="1" applyFont="1" applyFill="1" applyBorder="1" applyAlignment="1">
      <alignment horizontal="center" vertical="center" shrinkToFit="1"/>
    </xf>
    <xf numFmtId="188" fontId="34" fillId="0" borderId="23" xfId="1" applyNumberFormat="1" applyFont="1" applyBorder="1" applyAlignment="1">
      <alignment horizontal="center" vertical="center" shrinkToFit="1"/>
    </xf>
    <xf numFmtId="188" fontId="33" fillId="0" borderId="23" xfId="1" applyNumberFormat="1" applyFont="1" applyBorder="1" applyAlignment="1">
      <alignment horizontal="center" vertical="center" shrinkToFit="1"/>
    </xf>
    <xf numFmtId="188" fontId="33" fillId="3" borderId="23" xfId="1" applyNumberFormat="1" applyFont="1" applyFill="1" applyBorder="1" applyAlignment="1">
      <alignment horizontal="center" vertical="center" shrinkToFit="1"/>
    </xf>
    <xf numFmtId="0" fontId="33" fillId="10" borderId="20" xfId="0" applyFont="1" applyFill="1" applyBorder="1" applyAlignment="1">
      <alignment vertical="top" shrinkToFit="1"/>
    </xf>
    <xf numFmtId="188" fontId="33" fillId="10" borderId="20" xfId="1" applyNumberFormat="1" applyFont="1" applyFill="1" applyBorder="1" applyAlignment="1">
      <alignment vertical="top" shrinkToFit="1"/>
    </xf>
    <xf numFmtId="0" fontId="34" fillId="0" borderId="21" xfId="0" applyFont="1" applyBorder="1" applyAlignment="1">
      <alignment vertical="top" shrinkToFit="1"/>
    </xf>
    <xf numFmtId="0" fontId="33" fillId="0" borderId="21" xfId="0" applyFont="1" applyBorder="1" applyAlignment="1">
      <alignment vertical="top" shrinkToFit="1"/>
    </xf>
    <xf numFmtId="188" fontId="34" fillId="0" borderId="21" xfId="1" applyNumberFormat="1" applyFont="1" applyBorder="1" applyAlignment="1">
      <alignment vertical="top" shrinkToFit="1"/>
    </xf>
    <xf numFmtId="188" fontId="33" fillId="0" borderId="21" xfId="1" applyNumberFormat="1" applyFont="1" applyBorder="1" applyAlignment="1">
      <alignment vertical="top" shrinkToFit="1"/>
    </xf>
    <xf numFmtId="188" fontId="33" fillId="3" borderId="21" xfId="1" applyNumberFormat="1" applyFont="1" applyFill="1" applyBorder="1" applyAlignment="1">
      <alignment vertical="top" shrinkToFit="1"/>
    </xf>
    <xf numFmtId="0" fontId="34" fillId="0" borderId="22" xfId="0" applyFont="1" applyBorder="1" applyAlignment="1">
      <alignment vertical="top" shrinkToFit="1"/>
    </xf>
    <xf numFmtId="0" fontId="33" fillId="0" borderId="22" xfId="0" applyFont="1" applyBorder="1" applyAlignment="1">
      <alignment vertical="top" shrinkToFit="1"/>
    </xf>
    <xf numFmtId="188" fontId="34" fillId="0" borderId="22" xfId="1" applyNumberFormat="1" applyFont="1" applyBorder="1" applyAlignment="1">
      <alignment vertical="top" shrinkToFit="1"/>
    </xf>
    <xf numFmtId="188" fontId="33" fillId="0" borderId="22" xfId="1" applyNumberFormat="1" applyFont="1" applyBorder="1" applyAlignment="1">
      <alignment vertical="top" shrinkToFit="1"/>
    </xf>
    <xf numFmtId="188" fontId="33" fillId="3" borderId="22" xfId="1" applyNumberFormat="1" applyFont="1" applyFill="1" applyBorder="1" applyAlignment="1">
      <alignment vertical="top" shrinkToFit="1"/>
    </xf>
    <xf numFmtId="0" fontId="34" fillId="0" borderId="23" xfId="0" applyFont="1" applyBorder="1" applyAlignment="1">
      <alignment vertical="top" shrinkToFit="1"/>
    </xf>
    <xf numFmtId="0" fontId="34" fillId="3" borderId="23" xfId="0" applyFont="1" applyFill="1" applyBorder="1" applyAlignment="1">
      <alignment vertical="top" shrinkToFit="1"/>
    </xf>
    <xf numFmtId="0" fontId="33" fillId="3" borderId="17" xfId="0" applyFont="1" applyFill="1" applyBorder="1" applyAlignment="1">
      <alignment horizontal="center"/>
    </xf>
    <xf numFmtId="0" fontId="33" fillId="3" borderId="18" xfId="0" applyFont="1" applyFill="1" applyBorder="1" applyAlignment="1">
      <alignment horizontal="center"/>
    </xf>
    <xf numFmtId="0" fontId="29" fillId="10" borderId="17" xfId="0" applyFont="1" applyFill="1" applyBorder="1" applyAlignment="1">
      <alignment horizontal="center"/>
    </xf>
    <xf numFmtId="0" fontId="33" fillId="10" borderId="18" xfId="0" applyFont="1" applyFill="1" applyBorder="1" applyAlignment="1">
      <alignment horizontal="center" wrapText="1"/>
    </xf>
    <xf numFmtId="0" fontId="33" fillId="10" borderId="17" xfId="0" applyFont="1" applyFill="1" applyBorder="1" applyAlignment="1">
      <alignment vertical="top" wrapText="1"/>
    </xf>
    <xf numFmtId="0" fontId="33" fillId="10" borderId="1" xfId="0" applyFont="1" applyFill="1" applyBorder="1" applyAlignment="1">
      <alignment vertical="top" wrapText="1"/>
    </xf>
    <xf numFmtId="0" fontId="33" fillId="10" borderId="20" xfId="0" applyFont="1" applyFill="1" applyBorder="1" applyAlignment="1">
      <alignment horizontal="center" vertical="center" textRotation="90" wrapText="1"/>
    </xf>
    <xf numFmtId="0" fontId="34" fillId="10" borderId="20" xfId="0" applyFont="1" applyFill="1" applyBorder="1" applyAlignment="1">
      <alignment horizontal="center" vertical="center" textRotation="90" wrapText="1"/>
    </xf>
    <xf numFmtId="0" fontId="34" fillId="0" borderId="21" xfId="0" applyFont="1" applyBorder="1" applyAlignment="1">
      <alignment horizontal="left"/>
    </xf>
    <xf numFmtId="0" fontId="34" fillId="0" borderId="22" xfId="0" applyFont="1" applyBorder="1" applyAlignment="1">
      <alignment horizontal="left"/>
    </xf>
    <xf numFmtId="0" fontId="34" fillId="0" borderId="23" xfId="0" applyFont="1" applyBorder="1" applyAlignment="1">
      <alignment horizontal="left"/>
    </xf>
    <xf numFmtId="0" fontId="30" fillId="0" borderId="23" xfId="9" applyFont="1" applyFill="1" applyBorder="1" applyAlignment="1"/>
    <xf numFmtId="0" fontId="30" fillId="0" borderId="19" xfId="9" applyFont="1" applyFill="1" applyBorder="1" applyAlignment="1"/>
    <xf numFmtId="0" fontId="29" fillId="0" borderId="18" xfId="9" applyFont="1" applyBorder="1" applyAlignment="1">
      <alignment horizontal="center"/>
    </xf>
    <xf numFmtId="0" fontId="29" fillId="0" borderId="29" xfId="9" applyFont="1" applyBorder="1" applyAlignment="1">
      <alignment horizontal="center"/>
    </xf>
    <xf numFmtId="0" fontId="20" fillId="0" borderId="9" xfId="9" applyFont="1" applyBorder="1" applyAlignment="1">
      <alignment horizontal="center" vertical="center" shrinkToFit="1"/>
    </xf>
    <xf numFmtId="188" fontId="17" fillId="8" borderId="28" xfId="1" applyNumberFormat="1" applyFont="1" applyFill="1" applyBorder="1" applyAlignment="1">
      <alignment horizontal="right" vertical="center" wrapText="1" shrinkToFit="1"/>
    </xf>
    <xf numFmtId="0" fontId="20" fillId="0" borderId="12" xfId="9" applyFont="1" applyBorder="1" applyAlignment="1">
      <alignment horizontal="center" vertical="center" shrinkToFit="1"/>
    </xf>
    <xf numFmtId="49" fontId="24" fillId="11" borderId="27" xfId="9" applyNumberFormat="1" applyFont="1" applyFill="1" applyBorder="1" applyAlignment="1">
      <alignment horizontal="center" vertical="center" shrinkToFit="1"/>
    </xf>
    <xf numFmtId="188" fontId="17" fillId="8" borderId="31" xfId="1" applyNumberFormat="1" applyFont="1" applyFill="1" applyBorder="1" applyAlignment="1">
      <alignment horizontal="center" vertical="center" wrapText="1" shrinkToFit="1"/>
    </xf>
    <xf numFmtId="0" fontId="29" fillId="0" borderId="21" xfId="0" applyFont="1" applyBorder="1" applyAlignment="1">
      <alignment vertical="center" wrapText="1"/>
    </xf>
    <xf numFmtId="0" fontId="17" fillId="0" borderId="22" xfId="0" applyFont="1" applyBorder="1"/>
    <xf numFmtId="0" fontId="17" fillId="0" borderId="19" xfId="9" applyFont="1" applyBorder="1" applyAlignment="1">
      <alignment vertical="center" shrinkToFit="1"/>
    </xf>
    <xf numFmtId="0" fontId="29" fillId="0" borderId="20" xfId="0" applyFont="1" applyBorder="1" applyAlignment="1">
      <alignment vertical="center" wrapText="1"/>
    </xf>
    <xf numFmtId="0" fontId="29" fillId="0" borderId="20" xfId="9" applyFont="1" applyBorder="1" applyAlignment="1">
      <alignment vertical="center" shrinkToFit="1"/>
    </xf>
    <xf numFmtId="0" fontId="17" fillId="0" borderId="20" xfId="0" applyFont="1" applyBorder="1"/>
    <xf numFmtId="3" fontId="29" fillId="8" borderId="20" xfId="9" applyNumberFormat="1" applyFont="1" applyFill="1" applyBorder="1" applyAlignment="1">
      <alignment vertical="center" shrinkToFit="1"/>
    </xf>
    <xf numFmtId="0" fontId="17" fillId="0" borderId="0" xfId="9" applyFont="1" applyAlignment="1">
      <alignment horizontal="center"/>
    </xf>
    <xf numFmtId="0" fontId="17" fillId="0" borderId="0" xfId="0" applyFont="1" applyAlignment="1">
      <alignment horizontal="right" vertical="top"/>
    </xf>
    <xf numFmtId="0" fontId="34" fillId="0" borderId="19" xfId="0" applyFont="1" applyBorder="1" applyAlignment="1">
      <alignment horizontal="left"/>
    </xf>
    <xf numFmtId="188" fontId="34" fillId="0" borderId="19" xfId="1" applyNumberFormat="1" applyFont="1" applyBorder="1" applyAlignment="1">
      <alignment horizontal="center" vertical="center" shrinkToFit="1"/>
    </xf>
    <xf numFmtId="188" fontId="33" fillId="0" borderId="19" xfId="1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188" fontId="65" fillId="0" borderId="19" xfId="1" applyNumberFormat="1" applyFont="1" applyBorder="1" applyAlignment="1">
      <alignment horizontal="center" vertical="center" shrinkToFit="1"/>
    </xf>
    <xf numFmtId="188" fontId="33" fillId="3" borderId="19" xfId="1" applyNumberFormat="1" applyFont="1" applyFill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0" borderId="0" xfId="0" applyFont="1" applyAlignment="1">
      <alignment horizontal="right"/>
    </xf>
    <xf numFmtId="49" fontId="17" fillId="0" borderId="0" xfId="0" applyNumberFormat="1" applyFont="1" applyAlignment="1">
      <alignment horizontal="center" vertical="top" shrinkToFit="1"/>
    </xf>
    <xf numFmtId="0" fontId="24" fillId="0" borderId="0" xfId="0" applyFont="1" applyAlignment="1">
      <alignment horizontal="left"/>
    </xf>
    <xf numFmtId="0" fontId="17" fillId="0" borderId="0" xfId="0" applyFont="1" applyBorder="1" applyAlignment="1"/>
    <xf numFmtId="0" fontId="20" fillId="0" borderId="1" xfId="0" applyFont="1" applyBorder="1"/>
    <xf numFmtId="0" fontId="20" fillId="0" borderId="2" xfId="0" applyFont="1" applyBorder="1" applyAlignment="1">
      <alignment horizontal="left"/>
    </xf>
    <xf numFmtId="0" fontId="20" fillId="0" borderId="2" xfId="0" applyFont="1" applyBorder="1"/>
    <xf numFmtId="0" fontId="20" fillId="0" borderId="2" xfId="0" applyFont="1" applyBorder="1" applyAlignment="1"/>
    <xf numFmtId="49" fontId="20" fillId="0" borderId="2" xfId="0" applyNumberFormat="1" applyFont="1" applyBorder="1" applyAlignment="1">
      <alignment horizontal="center"/>
    </xf>
    <xf numFmtId="0" fontId="20" fillId="0" borderId="27" xfId="0" applyFont="1" applyBorder="1" applyAlignment="1">
      <alignment horizontal="left"/>
    </xf>
    <xf numFmtId="0" fontId="20" fillId="0" borderId="0" xfId="0" applyFont="1" applyBorder="1"/>
    <xf numFmtId="49" fontId="20" fillId="0" borderId="0" xfId="0" applyNumberFormat="1" applyFont="1" applyAlignment="1">
      <alignment horizontal="center"/>
    </xf>
    <xf numFmtId="0" fontId="20" fillId="0" borderId="3" xfId="0" applyFont="1" applyBorder="1" applyAlignment="1">
      <alignment horizontal="right"/>
    </xf>
    <xf numFmtId="0" fontId="20" fillId="0" borderId="4" xfId="0" applyFont="1" applyBorder="1" applyAlignment="1">
      <alignment horizontal="left"/>
    </xf>
    <xf numFmtId="0" fontId="20" fillId="0" borderId="4" xfId="0" applyFont="1" applyBorder="1"/>
    <xf numFmtId="0" fontId="20" fillId="0" borderId="4" xfId="0" applyFont="1" applyBorder="1" applyAlignment="1"/>
    <xf numFmtId="0" fontId="20" fillId="0" borderId="34" xfId="0" applyFont="1" applyBorder="1" applyAlignment="1">
      <alignment horizontal="left"/>
    </xf>
    <xf numFmtId="49" fontId="20" fillId="0" borderId="0" xfId="0" applyNumberFormat="1" applyFont="1" applyAlignment="1">
      <alignment shrinkToFit="1"/>
    </xf>
    <xf numFmtId="0" fontId="20" fillId="0" borderId="5" xfId="0" applyFont="1" applyBorder="1" applyAlignment="1">
      <alignment horizontal="right"/>
    </xf>
    <xf numFmtId="0" fontId="66" fillId="0" borderId="6" xfId="0" applyFont="1" applyBorder="1" applyAlignment="1">
      <alignment horizontal="left"/>
    </xf>
    <xf numFmtId="0" fontId="20" fillId="0" borderId="6" xfId="0" applyFont="1" applyBorder="1"/>
    <xf numFmtId="0" fontId="20" fillId="0" borderId="6" xfId="0" applyFont="1" applyBorder="1" applyAlignment="1"/>
    <xf numFmtId="0" fontId="20" fillId="0" borderId="26" xfId="0" applyFont="1" applyBorder="1" applyAlignment="1">
      <alignment horizontal="left"/>
    </xf>
    <xf numFmtId="0" fontId="24" fillId="0" borderId="0" xfId="0" applyFont="1" applyAlignment="1">
      <alignment horizontal="right"/>
    </xf>
    <xf numFmtId="0" fontId="44" fillId="0" borderId="0" xfId="0" applyFont="1" applyAlignment="1">
      <alignment horizontal="center"/>
    </xf>
    <xf numFmtId="0" fontId="20" fillId="0" borderId="7" xfId="0" applyFont="1" applyBorder="1" applyAlignment="1">
      <alignment horizontal="center"/>
    </xf>
    <xf numFmtId="49" fontId="17" fillId="0" borderId="0" xfId="0" applyNumberFormat="1" applyFont="1" applyAlignment="1">
      <alignment horizontal="center" vertical="center" shrinkToFit="1"/>
    </xf>
    <xf numFmtId="0" fontId="20" fillId="11" borderId="3" xfId="0" applyFont="1" applyFill="1" applyBorder="1"/>
    <xf numFmtId="0" fontId="20" fillId="11" borderId="5" xfId="0" applyFont="1" applyFill="1" applyBorder="1"/>
    <xf numFmtId="49" fontId="30" fillId="11" borderId="20" xfId="0" applyNumberFormat="1" applyFont="1" applyFill="1" applyBorder="1" applyAlignment="1">
      <alignment horizontal="center" shrinkToFit="1"/>
    </xf>
    <xf numFmtId="0" fontId="20" fillId="0" borderId="32" xfId="0" applyFont="1" applyBorder="1"/>
    <xf numFmtId="0" fontId="29" fillId="0" borderId="0" xfId="0" applyFont="1" applyBorder="1" applyAlignment="1">
      <alignment vertical="top"/>
    </xf>
    <xf numFmtId="0" fontId="29" fillId="0" borderId="0" xfId="0" applyFont="1" applyBorder="1" applyAlignment="1">
      <alignment horizontal="left" vertical="top"/>
    </xf>
    <xf numFmtId="0" fontId="29" fillId="0" borderId="33" xfId="0" applyFont="1" applyBorder="1" applyAlignment="1">
      <alignment vertical="top"/>
    </xf>
    <xf numFmtId="0" fontId="29" fillId="0" borderId="4" xfId="0" applyFont="1" applyBorder="1" applyAlignment="1">
      <alignment vertical="top"/>
    </xf>
    <xf numFmtId="0" fontId="29" fillId="0" borderId="34" xfId="0" applyFont="1" applyBorder="1" applyAlignment="1">
      <alignment vertical="top"/>
    </xf>
    <xf numFmtId="49" fontId="20" fillId="0" borderId="33" xfId="0" applyNumberFormat="1" applyFont="1" applyBorder="1" applyAlignment="1">
      <alignment shrinkToFit="1"/>
    </xf>
    <xf numFmtId="0" fontId="17" fillId="0" borderId="8" xfId="0" applyFont="1" applyBorder="1" applyAlignment="1">
      <alignment horizontal="center"/>
    </xf>
    <xf numFmtId="0" fontId="29" fillId="0" borderId="9" xfId="0" applyFont="1" applyBorder="1" applyAlignment="1">
      <alignment vertical="top"/>
    </xf>
    <xf numFmtId="0" fontId="29" fillId="0" borderId="10" xfId="0" applyFont="1" applyBorder="1" applyAlignment="1">
      <alignment horizontal="left" vertical="top"/>
    </xf>
    <xf numFmtId="0" fontId="29" fillId="0" borderId="9" xfId="0" applyFont="1" applyBorder="1" applyAlignment="1">
      <alignment horizontal="left" wrapText="1"/>
    </xf>
    <xf numFmtId="49" fontId="29" fillId="0" borderId="21" xfId="0" applyNumberFormat="1" applyFont="1" applyBorder="1" applyAlignment="1">
      <alignment horizontal="center" vertical="top" shrinkToFit="1"/>
    </xf>
    <xf numFmtId="0" fontId="29" fillId="0" borderId="36" xfId="0" applyFont="1" applyBorder="1" applyAlignment="1">
      <alignment horizontal="center" vertical="top"/>
    </xf>
    <xf numFmtId="0" fontId="29" fillId="0" borderId="12" xfId="0" applyFont="1" applyBorder="1" applyAlignment="1">
      <alignment horizontal="left" vertical="top"/>
    </xf>
    <xf numFmtId="0" fontId="29" fillId="0" borderId="12" xfId="0" applyFont="1" applyBorder="1" applyAlignment="1">
      <alignment vertical="top"/>
    </xf>
    <xf numFmtId="0" fontId="29" fillId="0" borderId="12" xfId="0" applyFont="1" applyBorder="1" applyAlignment="1">
      <alignment vertical="top" shrinkToFit="1"/>
    </xf>
    <xf numFmtId="0" fontId="29" fillId="0" borderId="13" xfId="0" applyFont="1" applyBorder="1" applyAlignment="1">
      <alignment horizontal="left" vertical="top"/>
    </xf>
    <xf numFmtId="49" fontId="29" fillId="0" borderId="22" xfId="0" applyNumberFormat="1" applyFont="1" applyBorder="1" applyAlignment="1">
      <alignment horizontal="center" vertical="top" shrinkToFit="1"/>
    </xf>
    <xf numFmtId="0" fontId="17" fillId="0" borderId="11" xfId="0" applyFont="1" applyBorder="1" applyAlignment="1">
      <alignment horizontal="center" vertical="center"/>
    </xf>
    <xf numFmtId="0" fontId="29" fillId="0" borderId="12" xfId="0" applyFont="1" applyBorder="1" applyAlignment="1">
      <alignment horizontal="left" vertical="center"/>
    </xf>
    <xf numFmtId="0" fontId="29" fillId="0" borderId="24" xfId="0" applyFont="1" applyBorder="1" applyAlignment="1">
      <alignment vertical="top"/>
    </xf>
    <xf numFmtId="0" fontId="17" fillId="0" borderId="30" xfId="0" applyFont="1" applyBorder="1" applyAlignment="1">
      <alignment horizontal="center" vertical="center"/>
    </xf>
    <xf numFmtId="0" fontId="29" fillId="0" borderId="12" xfId="0" applyFont="1" applyBorder="1" applyAlignment="1">
      <alignment vertical="center"/>
    </xf>
    <xf numFmtId="0" fontId="29" fillId="0" borderId="12" xfId="0" applyFont="1" applyBorder="1" applyAlignment="1">
      <alignment vertical="top" wrapText="1" shrinkToFit="1"/>
    </xf>
    <xf numFmtId="0" fontId="29" fillId="0" borderId="36" xfId="0" applyFont="1" applyBorder="1" applyAlignment="1">
      <alignment horizontal="center" vertical="center"/>
    </xf>
    <xf numFmtId="0" fontId="29" fillId="0" borderId="12" xfId="0" applyFont="1" applyBorder="1" applyAlignment="1">
      <alignment horizontal="right" vertical="center"/>
    </xf>
    <xf numFmtId="0" fontId="29" fillId="0" borderId="13" xfId="0" applyFont="1" applyBorder="1" applyAlignment="1">
      <alignment horizontal="right" vertical="top"/>
    </xf>
    <xf numFmtId="0" fontId="29" fillId="0" borderId="39" xfId="0" applyFont="1" applyBorder="1" applyAlignment="1">
      <alignment horizontal="left" vertical="center"/>
    </xf>
    <xf numFmtId="0" fontId="29" fillId="0" borderId="13" xfId="0" applyFont="1" applyBorder="1" applyAlignment="1">
      <alignment vertical="top" shrinkToFit="1"/>
    </xf>
    <xf numFmtId="0" fontId="29" fillId="0" borderId="13" xfId="0" applyFont="1" applyBorder="1" applyAlignment="1">
      <alignment horizontal="left" vertical="center"/>
    </xf>
    <xf numFmtId="0" fontId="17" fillId="0" borderId="15" xfId="0" applyFont="1" applyBorder="1" applyAlignment="1">
      <alignment horizontal="center" vertical="center"/>
    </xf>
    <xf numFmtId="0" fontId="29" fillId="0" borderId="14" xfId="0" applyFont="1" applyBorder="1" applyAlignment="1">
      <alignment vertical="center"/>
    </xf>
    <xf numFmtId="0" fontId="29" fillId="0" borderId="14" xfId="0" applyFont="1" applyBorder="1" applyAlignment="1">
      <alignment vertical="top"/>
    </xf>
    <xf numFmtId="0" fontId="29" fillId="0" borderId="16" xfId="0" applyFont="1" applyBorder="1" applyAlignment="1">
      <alignment vertical="top" shrinkToFit="1"/>
    </xf>
    <xf numFmtId="49" fontId="29" fillId="0" borderId="23" xfId="0" applyNumberFormat="1" applyFont="1" applyBorder="1" applyAlignment="1">
      <alignment horizontal="center" vertical="top" shrinkToFit="1"/>
    </xf>
    <xf numFmtId="49" fontId="20" fillId="0" borderId="20" xfId="0" applyNumberFormat="1" applyFont="1" applyBorder="1" applyAlignment="1">
      <alignment shrinkToFit="1"/>
    </xf>
    <xf numFmtId="0" fontId="30" fillId="0" borderId="0" xfId="0" applyFont="1" applyAlignment="1">
      <alignment horizontal="left"/>
    </xf>
    <xf numFmtId="0" fontId="29" fillId="0" borderId="8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/>
    </xf>
    <xf numFmtId="0" fontId="29" fillId="0" borderId="11" xfId="0" applyFont="1" applyBorder="1" applyAlignment="1">
      <alignment horizontal="center" vertical="center"/>
    </xf>
    <xf numFmtId="0" fontId="67" fillId="0" borderId="11" xfId="0" applyFont="1" applyBorder="1" applyAlignment="1">
      <alignment vertical="top" wrapText="1"/>
    </xf>
    <xf numFmtId="0" fontId="29" fillId="0" borderId="13" xfId="0" applyFont="1" applyBorder="1" applyAlignment="1">
      <alignment vertical="top" wrapText="1" shrinkToFit="1"/>
    </xf>
    <xf numFmtId="0" fontId="29" fillId="0" borderId="11" xfId="0" applyFont="1" applyBorder="1" applyAlignment="1">
      <alignment horizontal="left" vertical="top"/>
    </xf>
    <xf numFmtId="49" fontId="29" fillId="0" borderId="53" xfId="0" applyNumberFormat="1" applyFont="1" applyBorder="1" applyAlignment="1">
      <alignment horizontal="center" vertical="top" shrinkToFit="1"/>
    </xf>
    <xf numFmtId="0" fontId="67" fillId="0" borderId="32" xfId="0" applyFont="1" applyBorder="1" applyAlignment="1">
      <alignment vertical="top" wrapText="1"/>
    </xf>
    <xf numFmtId="0" fontId="29" fillId="0" borderId="33" xfId="0" applyFont="1" applyBorder="1" applyAlignment="1">
      <alignment vertical="top" wrapText="1" shrinkToFit="1"/>
    </xf>
    <xf numFmtId="49" fontId="29" fillId="0" borderId="18" xfId="0" applyNumberFormat="1" applyFont="1" applyBorder="1" applyAlignment="1">
      <alignment horizontal="center" vertical="top" shrinkToFit="1"/>
    </xf>
    <xf numFmtId="0" fontId="20" fillId="0" borderId="15" xfId="0" applyFont="1" applyBorder="1" applyAlignment="1"/>
    <xf numFmtId="0" fontId="20" fillId="0" borderId="14" xfId="0" applyFont="1" applyBorder="1" applyAlignment="1"/>
    <xf numFmtId="0" fontId="20" fillId="0" borderId="14" xfId="0" applyFont="1" applyBorder="1"/>
    <xf numFmtId="0" fontId="17" fillId="0" borderId="15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49" fontId="20" fillId="0" borderId="23" xfId="0" applyNumberFormat="1" applyFont="1" applyBorder="1" applyAlignment="1">
      <alignment shrinkToFit="1"/>
    </xf>
    <xf numFmtId="0" fontId="29" fillId="0" borderId="9" xfId="0" applyFont="1" applyBorder="1" applyAlignment="1">
      <alignment vertical="center" shrinkToFit="1"/>
    </xf>
    <xf numFmtId="0" fontId="29" fillId="0" borderId="9" xfId="0" applyFont="1" applyBorder="1" applyAlignment="1">
      <alignment horizontal="left" vertical="center" shrinkToFit="1"/>
    </xf>
    <xf numFmtId="0" fontId="29" fillId="0" borderId="10" xfId="0" applyFont="1" applyBorder="1" applyAlignment="1">
      <alignment vertical="center" shrinkToFit="1"/>
    </xf>
    <xf numFmtId="0" fontId="29" fillId="0" borderId="12" xfId="0" applyFont="1" applyBorder="1" applyAlignment="1">
      <alignment vertical="center" shrinkToFit="1"/>
    </xf>
    <xf numFmtId="0" fontId="29" fillId="0" borderId="13" xfId="0" applyFont="1" applyBorder="1" applyAlignment="1">
      <alignment horizontal="center" vertical="top"/>
    </xf>
    <xf numFmtId="0" fontId="29" fillId="0" borderId="30" xfId="0" applyFont="1" applyBorder="1" applyAlignment="1">
      <alignment horizontal="center" vertical="center"/>
    </xf>
    <xf numFmtId="0" fontId="29" fillId="8" borderId="12" xfId="0" applyFont="1" applyFill="1" applyBorder="1" applyAlignment="1">
      <alignment vertical="center" shrinkToFit="1"/>
    </xf>
    <xf numFmtId="0" fontId="29" fillId="8" borderId="11" xfId="0" applyFont="1" applyFill="1" applyBorder="1" applyAlignment="1">
      <alignment vertical="top"/>
    </xf>
    <xf numFmtId="0" fontId="29" fillId="8" borderId="12" xfId="0" applyFont="1" applyFill="1" applyBorder="1" applyAlignment="1">
      <alignment vertical="top"/>
    </xf>
    <xf numFmtId="0" fontId="29" fillId="8" borderId="13" xfId="0" applyFont="1" applyFill="1" applyBorder="1" applyAlignment="1">
      <alignment horizontal="left" vertical="top"/>
    </xf>
    <xf numFmtId="0" fontId="29" fillId="8" borderId="11" xfId="0" applyFont="1" applyFill="1" applyBorder="1" applyAlignment="1">
      <alignment horizontal="left" vertical="top"/>
    </xf>
    <xf numFmtId="0" fontId="29" fillId="8" borderId="12" xfId="0" applyFont="1" applyFill="1" applyBorder="1" applyAlignment="1">
      <alignment horizontal="left" vertical="top"/>
    </xf>
    <xf numFmtId="49" fontId="29" fillId="8" borderId="22" xfId="0" applyNumberFormat="1" applyFont="1" applyFill="1" applyBorder="1" applyAlignment="1">
      <alignment horizontal="center" vertical="top" shrinkToFit="1"/>
    </xf>
    <xf numFmtId="0" fontId="29" fillId="0" borderId="11" xfId="0" applyFont="1" applyBorder="1" applyAlignment="1"/>
    <xf numFmtId="0" fontId="29" fillId="0" borderId="12" xfId="0" applyFont="1" applyBorder="1" applyAlignment="1"/>
    <xf numFmtId="0" fontId="29" fillId="0" borderId="12" xfId="0" applyFont="1" applyBorder="1" applyAlignment="1">
      <alignment horizontal="left"/>
    </xf>
    <xf numFmtId="0" fontId="29" fillId="0" borderId="22" xfId="0" applyFont="1" applyBorder="1"/>
    <xf numFmtId="0" fontId="29" fillId="0" borderId="12" xfId="0" applyFont="1" applyBorder="1" applyAlignment="1">
      <alignment horizontal="left" vertical="center"/>
    </xf>
    <xf numFmtId="0" fontId="20" fillId="0" borderId="11" xfId="0" applyFont="1" applyBorder="1"/>
    <xf numFmtId="0" fontId="20" fillId="0" borderId="22" xfId="0" applyFont="1" applyBorder="1"/>
    <xf numFmtId="0" fontId="29" fillId="0" borderId="11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29" fillId="0" borderId="11" xfId="0" applyFont="1" applyBorder="1" applyAlignment="1">
      <alignment horizontal="center" vertical="center"/>
    </xf>
    <xf numFmtId="0" fontId="29" fillId="0" borderId="12" xfId="0" applyFont="1" applyBorder="1" applyAlignment="1">
      <alignment horizontal="left" vertical="top" wrapText="1"/>
    </xf>
    <xf numFmtId="0" fontId="29" fillId="0" borderId="11" xfId="0" applyFont="1" applyBorder="1" applyAlignment="1">
      <alignment shrinkToFit="1"/>
    </xf>
    <xf numFmtId="0" fontId="29" fillId="0" borderId="13" xfId="0" applyFont="1" applyBorder="1" applyAlignment="1"/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left" vertical="center"/>
    </xf>
    <xf numFmtId="0" fontId="29" fillId="0" borderId="32" xfId="0" applyFont="1" applyBorder="1" applyAlignment="1">
      <alignment horizontal="center" vertical="center"/>
    </xf>
    <xf numFmtId="0" fontId="29" fillId="0" borderId="14" xfId="0" applyFont="1" applyBorder="1" applyAlignment="1">
      <alignment vertical="center" shrinkToFit="1"/>
    </xf>
    <xf numFmtId="0" fontId="29" fillId="0" borderId="15" xfId="0" applyFont="1" applyBorder="1" applyAlignment="1"/>
    <xf numFmtId="0" fontId="29" fillId="0" borderId="16" xfId="0" applyFont="1" applyBorder="1" applyAlignment="1"/>
    <xf numFmtId="0" fontId="29" fillId="0" borderId="32" xfId="0" applyFont="1" applyBorder="1" applyAlignment="1">
      <alignment vertical="top"/>
    </xf>
    <xf numFmtId="0" fontId="20" fillId="0" borderId="0" xfId="0" applyFont="1" applyFill="1" applyBorder="1"/>
    <xf numFmtId="0" fontId="20" fillId="7" borderId="0" xfId="0" applyFont="1" applyFill="1"/>
    <xf numFmtId="3" fontId="20" fillId="7" borderId="0" xfId="0" applyNumberFormat="1" applyFont="1" applyFill="1"/>
    <xf numFmtId="0" fontId="24" fillId="17" borderId="0" xfId="0" applyFont="1" applyFill="1"/>
    <xf numFmtId="0" fontId="20" fillId="17" borderId="0" xfId="0" applyFont="1" applyFill="1"/>
    <xf numFmtId="3" fontId="20" fillId="17" borderId="0" xfId="0" applyNumberFormat="1" applyFont="1" applyFill="1"/>
    <xf numFmtId="0" fontId="17" fillId="7" borderId="0" xfId="0" applyFont="1" applyFill="1"/>
    <xf numFmtId="188" fontId="20" fillId="7" borderId="0" xfId="1" applyNumberFormat="1" applyFont="1" applyFill="1"/>
    <xf numFmtId="188" fontId="20" fillId="7" borderId="0" xfId="0" applyNumberFormat="1" applyFont="1" applyFill="1"/>
    <xf numFmtId="0" fontId="30" fillId="7" borderId="0" xfId="0" applyFont="1" applyFill="1"/>
    <xf numFmtId="0" fontId="29" fillId="0" borderId="9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29" fillId="0" borderId="24" xfId="0" applyFont="1" applyBorder="1" applyAlignment="1">
      <alignment horizontal="left" vertical="center"/>
    </xf>
    <xf numFmtId="15" fontId="29" fillId="0" borderId="22" xfId="0" applyNumberFormat="1" applyFont="1" applyBorder="1"/>
    <xf numFmtId="0" fontId="20" fillId="0" borderId="0" xfId="0" applyFont="1" applyBorder="1" applyAlignment="1">
      <alignment horizontal="center" vertical="top"/>
    </xf>
    <xf numFmtId="0" fontId="20" fillId="8" borderId="0" xfId="0" applyFont="1" applyFill="1"/>
    <xf numFmtId="188" fontId="20" fillId="8" borderId="0" xfId="1" applyNumberFormat="1" applyFont="1" applyFill="1" applyAlignment="1"/>
    <xf numFmtId="188" fontId="20" fillId="8" borderId="0" xfId="1" applyNumberFormat="1" applyFont="1" applyFill="1" applyAlignment="1">
      <alignment horizontal="left"/>
    </xf>
    <xf numFmtId="0" fontId="20" fillId="0" borderId="0" xfId="0" applyFont="1" applyFill="1"/>
    <xf numFmtId="3" fontId="20" fillId="0" borderId="0" xfId="0" applyNumberFormat="1" applyFont="1" applyFill="1"/>
    <xf numFmtId="3" fontId="46" fillId="0" borderId="0" xfId="0" applyNumberFormat="1" applyFont="1" applyFill="1"/>
    <xf numFmtId="188" fontId="20" fillId="0" borderId="0" xfId="1" applyNumberFormat="1" applyFont="1" applyFill="1" applyAlignment="1"/>
    <xf numFmtId="190" fontId="20" fillId="0" borderId="0" xfId="1" applyNumberFormat="1" applyFont="1" applyAlignment="1">
      <alignment horizontal="center"/>
    </xf>
    <xf numFmtId="3" fontId="30" fillId="0" borderId="0" xfId="0" applyNumberFormat="1" applyFont="1" applyBorder="1" applyAlignment="1">
      <alignment vertical="top"/>
    </xf>
    <xf numFmtId="0" fontId="30" fillId="0" borderId="0" xfId="0" applyFont="1" applyBorder="1" applyAlignment="1">
      <alignment vertical="top"/>
    </xf>
    <xf numFmtId="49" fontId="56" fillId="0" borderId="0" xfId="0" applyNumberFormat="1" applyFont="1" applyBorder="1" applyAlignment="1">
      <alignment vertical="top"/>
    </xf>
    <xf numFmtId="0" fontId="17" fillId="0" borderId="37" xfId="0" applyFont="1" applyBorder="1" applyAlignment="1">
      <alignment vertical="center" wrapText="1"/>
    </xf>
    <xf numFmtId="0" fontId="17" fillId="8" borderId="15" xfId="0" applyFont="1" applyFill="1" applyBorder="1" applyAlignment="1">
      <alignment horizontal="right" vertical="center" readingOrder="1"/>
    </xf>
    <xf numFmtId="0" fontId="17" fillId="0" borderId="16" xfId="0" applyFont="1" applyBorder="1" applyAlignment="1">
      <alignment vertical="center" wrapText="1"/>
    </xf>
    <xf numFmtId="188" fontId="30" fillId="8" borderId="20" xfId="1" applyNumberFormat="1" applyFont="1" applyFill="1" applyBorder="1" applyAlignment="1">
      <alignment vertical="top" shrinkToFit="1"/>
    </xf>
    <xf numFmtId="188" fontId="30" fillId="8" borderId="63" xfId="1" applyNumberFormat="1" applyFont="1" applyFill="1" applyBorder="1" applyAlignment="1">
      <alignment vertical="top" shrinkToFit="1"/>
    </xf>
    <xf numFmtId="0" fontId="29" fillId="8" borderId="32" xfId="9" applyFont="1" applyFill="1" applyBorder="1" applyAlignment="1">
      <alignment horizontal="right" vertical="center" shrinkToFit="1"/>
    </xf>
    <xf numFmtId="3" fontId="30" fillId="8" borderId="20" xfId="0" applyNumberFormat="1" applyFont="1" applyFill="1" applyBorder="1" applyAlignment="1">
      <alignment vertical="top" shrinkToFit="1"/>
    </xf>
    <xf numFmtId="3" fontId="29" fillId="8" borderId="20" xfId="0" applyNumberFormat="1" applyFont="1" applyFill="1" applyBorder="1" applyAlignment="1">
      <alignment vertical="top" shrinkToFit="1"/>
    </xf>
    <xf numFmtId="0" fontId="17" fillId="0" borderId="12" xfId="0" applyFont="1" applyBorder="1" applyAlignment="1">
      <alignment vertical="center"/>
    </xf>
    <xf numFmtId="0" fontId="17" fillId="0" borderId="10" xfId="0" applyFont="1" applyBorder="1" applyAlignment="1">
      <alignment vertical="center" wrapText="1"/>
    </xf>
    <xf numFmtId="0" fontId="17" fillId="0" borderId="24" xfId="0" applyFont="1" applyBorder="1" applyAlignment="1">
      <alignment vertical="center" wrapText="1"/>
    </xf>
    <xf numFmtId="49" fontId="29" fillId="8" borderId="20" xfId="0" applyNumberFormat="1" applyFont="1" applyFill="1" applyBorder="1" applyAlignment="1">
      <alignment horizontal="right" vertical="top"/>
    </xf>
    <xf numFmtId="0" fontId="29" fillId="8" borderId="20" xfId="0" applyFont="1" applyFill="1" applyBorder="1" applyAlignment="1">
      <alignment vertical="top" wrapText="1"/>
    </xf>
    <xf numFmtId="188" fontId="29" fillId="8" borderId="20" xfId="1" applyNumberFormat="1" applyFont="1" applyFill="1" applyBorder="1" applyAlignment="1">
      <alignment vertical="top" shrinkToFit="1"/>
    </xf>
    <xf numFmtId="0" fontId="30" fillId="8" borderId="20" xfId="0" applyFont="1" applyFill="1" applyBorder="1" applyAlignment="1">
      <alignment vertical="top" shrinkToFit="1"/>
    </xf>
    <xf numFmtId="0" fontId="29" fillId="8" borderId="20" xfId="0" applyFont="1" applyFill="1" applyBorder="1" applyAlignment="1">
      <alignment vertical="top"/>
    </xf>
    <xf numFmtId="0" fontId="29" fillId="8" borderId="20" xfId="0" applyFont="1" applyFill="1" applyBorder="1" applyAlignment="1">
      <alignment horizontal="center" vertical="top" wrapText="1"/>
    </xf>
    <xf numFmtId="3" fontId="29" fillId="8" borderId="20" xfId="0" applyNumberFormat="1" applyFont="1" applyFill="1" applyBorder="1" applyAlignment="1">
      <alignment vertical="top"/>
    </xf>
    <xf numFmtId="49" fontId="29" fillId="0" borderId="20" xfId="0" applyNumberFormat="1" applyFont="1" applyBorder="1" applyAlignment="1">
      <alignment horizontal="right" vertical="top"/>
    </xf>
    <xf numFmtId="0" fontId="30" fillId="8" borderId="20" xfId="0" applyFont="1" applyFill="1" applyBorder="1" applyAlignment="1">
      <alignment vertical="top"/>
    </xf>
    <xf numFmtId="3" fontId="30" fillId="8" borderId="20" xfId="0" applyNumberFormat="1" applyFont="1" applyFill="1" applyBorder="1" applyAlignment="1">
      <alignment vertical="top"/>
    </xf>
    <xf numFmtId="49" fontId="30" fillId="8" borderId="20" xfId="0" applyNumberFormat="1" applyFont="1" applyFill="1" applyBorder="1" applyAlignment="1">
      <alignment horizontal="center" vertical="top" wrapText="1"/>
    </xf>
    <xf numFmtId="0" fontId="30" fillId="8" borderId="20" xfId="0" applyFont="1" applyFill="1" applyBorder="1" applyAlignment="1">
      <alignment horizontal="left" vertical="top" wrapText="1"/>
    </xf>
    <xf numFmtId="49" fontId="30" fillId="8" borderId="20" xfId="0" applyNumberFormat="1" applyFont="1" applyFill="1" applyBorder="1" applyAlignment="1">
      <alignment horizontal="center" vertical="top"/>
    </xf>
    <xf numFmtId="49" fontId="30" fillId="8" borderId="20" xfId="0" applyNumberFormat="1" applyFont="1" applyFill="1" applyBorder="1" applyAlignment="1">
      <alignment horizontal="left" vertical="top" wrapText="1"/>
    </xf>
    <xf numFmtId="188" fontId="30" fillId="8" borderId="20" xfId="1" applyNumberFormat="1" applyFont="1" applyFill="1" applyBorder="1" applyAlignment="1">
      <alignment vertical="top"/>
    </xf>
    <xf numFmtId="49" fontId="29" fillId="8" borderId="20" xfId="0" applyNumberFormat="1" applyFont="1" applyFill="1" applyBorder="1" applyAlignment="1">
      <alignment horizontal="left" vertical="top" wrapText="1"/>
    </xf>
    <xf numFmtId="49" fontId="29" fillId="8" borderId="20" xfId="0" applyNumberFormat="1" applyFont="1" applyFill="1" applyBorder="1" applyAlignment="1">
      <alignment horizontal="center" vertical="top"/>
    </xf>
    <xf numFmtId="188" fontId="29" fillId="8" borderId="20" xfId="0" applyNumberFormat="1" applyFont="1" applyFill="1" applyBorder="1" applyAlignment="1">
      <alignment horizontal="center" vertical="top" wrapText="1"/>
    </xf>
    <xf numFmtId="49" fontId="55" fillId="8" borderId="20" xfId="0" applyNumberFormat="1" applyFont="1" applyFill="1" applyBorder="1" applyAlignment="1">
      <alignment horizontal="center" vertical="top"/>
    </xf>
    <xf numFmtId="49" fontId="55" fillId="8" borderId="20" xfId="0" applyNumberFormat="1" applyFont="1" applyFill="1" applyBorder="1" applyAlignment="1">
      <alignment horizontal="left" vertical="top" wrapText="1"/>
    </xf>
    <xf numFmtId="188" fontId="55" fillId="8" borderId="20" xfId="1" applyNumberFormat="1" applyFont="1" applyFill="1" applyBorder="1" applyAlignment="1">
      <alignment horizontal="right" vertical="top" shrinkToFit="1"/>
    </xf>
    <xf numFmtId="49" fontId="55" fillId="8" borderId="20" xfId="0" applyNumberFormat="1" applyFont="1" applyFill="1" applyBorder="1" applyAlignment="1">
      <alignment vertical="top" shrinkToFit="1"/>
    </xf>
    <xf numFmtId="3" fontId="56" fillId="8" borderId="20" xfId="0" applyNumberFormat="1" applyFont="1" applyFill="1" applyBorder="1" applyAlignment="1">
      <alignment vertical="top" shrinkToFit="1"/>
    </xf>
    <xf numFmtId="3" fontId="55" fillId="8" borderId="20" xfId="0" applyNumberFormat="1" applyFont="1" applyFill="1" applyBorder="1" applyAlignment="1">
      <alignment vertical="top" shrinkToFit="1"/>
    </xf>
    <xf numFmtId="188" fontId="55" fillId="8" borderId="20" xfId="1" applyNumberFormat="1" applyFont="1" applyFill="1" applyBorder="1" applyAlignment="1">
      <alignment vertical="top" shrinkToFit="1"/>
    </xf>
    <xf numFmtId="2" fontId="56" fillId="8" borderId="20" xfId="0" applyNumberFormat="1" applyFont="1" applyFill="1" applyBorder="1" applyAlignment="1">
      <alignment vertical="top"/>
    </xf>
    <xf numFmtId="0" fontId="55" fillId="8" borderId="20" xfId="0" applyFont="1" applyFill="1" applyBorder="1" applyAlignment="1">
      <alignment horizontal="center" vertical="top" wrapText="1"/>
    </xf>
    <xf numFmtId="49" fontId="56" fillId="8" borderId="20" xfId="0" applyNumberFormat="1" applyFont="1" applyFill="1" applyBorder="1" applyAlignment="1">
      <alignment vertical="top"/>
    </xf>
    <xf numFmtId="3" fontId="29" fillId="12" borderId="20" xfId="0" applyNumberFormat="1" applyFont="1" applyFill="1" applyBorder="1" applyAlignment="1">
      <alignment horizontal="center" vertical="top" shrinkToFit="1"/>
    </xf>
    <xf numFmtId="0" fontId="29" fillId="0" borderId="20" xfId="0" applyFont="1" applyBorder="1" applyAlignment="1">
      <alignment vertical="top" wrapText="1"/>
    </xf>
    <xf numFmtId="188" fontId="29" fillId="8" borderId="20" xfId="1" applyNumberFormat="1" applyFont="1" applyFill="1" applyBorder="1" applyAlignment="1">
      <alignment vertical="top"/>
    </xf>
    <xf numFmtId="0" fontId="30" fillId="0" borderId="20" xfId="0" applyFont="1" applyBorder="1" applyAlignment="1">
      <alignment vertical="top"/>
    </xf>
    <xf numFmtId="0" fontId="29" fillId="8" borderId="20" xfId="0" applyFont="1" applyFill="1" applyBorder="1" applyAlignment="1">
      <alignment horizontal="center" vertical="top" shrinkToFit="1"/>
    </xf>
    <xf numFmtId="0" fontId="59" fillId="0" borderId="26" xfId="0" applyFont="1" applyBorder="1" applyAlignment="1">
      <alignment wrapText="1"/>
    </xf>
    <xf numFmtId="0" fontId="59" fillId="0" borderId="20" xfId="0" applyFont="1" applyBorder="1" applyAlignment="1">
      <alignment wrapText="1"/>
    </xf>
    <xf numFmtId="188" fontId="29" fillId="8" borderId="20" xfId="1" applyNumberFormat="1" applyFont="1" applyFill="1" applyBorder="1" applyAlignment="1">
      <alignment horizontal="center" vertical="top"/>
    </xf>
    <xf numFmtId="188" fontId="29" fillId="8" borderId="20" xfId="1" applyNumberFormat="1" applyFont="1" applyFill="1" applyBorder="1" applyAlignment="1">
      <alignment horizontal="center" vertical="center"/>
    </xf>
    <xf numFmtId="49" fontId="17" fillId="0" borderId="20" xfId="0" applyNumberFormat="1" applyFont="1" applyBorder="1" applyAlignment="1">
      <alignment horizontal="center" vertical="top"/>
    </xf>
    <xf numFmtId="188" fontId="17" fillId="0" borderId="20" xfId="1" applyNumberFormat="1" applyFont="1" applyBorder="1" applyAlignment="1">
      <alignment horizontal="right" vertical="top"/>
    </xf>
    <xf numFmtId="0" fontId="17" fillId="0" borderId="20" xfId="0" applyFont="1" applyBorder="1" applyAlignment="1">
      <alignment vertical="top"/>
    </xf>
    <xf numFmtId="0" fontId="17" fillId="8" borderId="20" xfId="0" applyFont="1" applyFill="1" applyBorder="1" applyAlignment="1">
      <alignment horizontal="right" vertical="center" readingOrder="1"/>
    </xf>
    <xf numFmtId="0" fontId="17" fillId="0" borderId="20" xfId="0" applyFont="1" applyBorder="1" applyAlignment="1">
      <alignment vertical="center" wrapText="1"/>
    </xf>
    <xf numFmtId="3" fontId="49" fillId="8" borderId="20" xfId="0" applyNumberFormat="1" applyFont="1" applyFill="1" applyBorder="1" applyAlignment="1">
      <alignment vertical="top" shrinkToFit="1"/>
    </xf>
    <xf numFmtId="3" fontId="48" fillId="8" borderId="20" xfId="0" applyNumberFormat="1" applyFont="1" applyFill="1" applyBorder="1" applyAlignment="1">
      <alignment vertical="top" shrinkToFit="1"/>
    </xf>
    <xf numFmtId="0" fontId="48" fillId="8" borderId="20" xfId="0" applyFont="1" applyFill="1" applyBorder="1" applyAlignment="1">
      <alignment vertical="top" shrinkToFit="1"/>
    </xf>
    <xf numFmtId="0" fontId="48" fillId="8" borderId="20" xfId="0" applyFont="1" applyFill="1" applyBorder="1" applyAlignment="1">
      <alignment vertical="top"/>
    </xf>
    <xf numFmtId="0" fontId="49" fillId="8" borderId="20" xfId="0" applyFont="1" applyFill="1" applyBorder="1" applyAlignment="1">
      <alignment horizontal="center" vertical="top" shrinkToFit="1"/>
    </xf>
    <xf numFmtId="3" fontId="48" fillId="8" borderId="20" xfId="0" applyNumberFormat="1" applyFont="1" applyFill="1" applyBorder="1" applyAlignment="1">
      <alignment vertical="top"/>
    </xf>
    <xf numFmtId="0" fontId="29" fillId="0" borderId="20" xfId="9" applyFont="1" applyBorder="1" applyAlignment="1">
      <alignment horizontal="right" vertical="center" shrinkToFit="1"/>
    </xf>
    <xf numFmtId="0" fontId="17" fillId="0" borderId="20" xfId="0" applyFont="1" applyBorder="1" applyAlignment="1">
      <alignment vertical="center"/>
    </xf>
    <xf numFmtId="0" fontId="17" fillId="0" borderId="20" xfId="0" applyFont="1" applyBorder="1" applyAlignment="1">
      <alignment wrapText="1"/>
    </xf>
    <xf numFmtId="0" fontId="57" fillId="0" borderId="20" xfId="0" applyFont="1" applyBorder="1" applyAlignment="1">
      <alignment wrapText="1"/>
    </xf>
    <xf numFmtId="0" fontId="57" fillId="0" borderId="20" xfId="0" applyFont="1" applyBorder="1" applyAlignment="1">
      <alignment horizontal="justify" vertical="center"/>
    </xf>
    <xf numFmtId="0" fontId="49" fillId="8" borderId="20" xfId="0" applyFont="1" applyFill="1" applyBorder="1" applyAlignment="1">
      <alignment vertical="top" shrinkToFit="1"/>
    </xf>
    <xf numFmtId="0" fontId="49" fillId="8" borderId="20" xfId="0" applyFont="1" applyFill="1" applyBorder="1" applyAlignment="1">
      <alignment vertical="top"/>
    </xf>
    <xf numFmtId="0" fontId="29" fillId="8" borderId="20" xfId="0" applyNumberFormat="1" applyFont="1" applyFill="1" applyBorder="1" applyAlignment="1">
      <alignment vertical="top" shrinkToFit="1"/>
    </xf>
    <xf numFmtId="188" fontId="49" fillId="8" borderId="20" xfId="1" applyNumberFormat="1" applyFont="1" applyFill="1" applyBorder="1" applyAlignment="1">
      <alignment vertical="top" shrinkToFit="1"/>
    </xf>
    <xf numFmtId="0" fontId="44" fillId="0" borderId="20" xfId="0" applyFont="1" applyBorder="1" applyAlignment="1">
      <alignment vertical="center"/>
    </xf>
    <xf numFmtId="188" fontId="48" fillId="8" borderId="20" xfId="1" applyNumberFormat="1" applyFont="1" applyFill="1" applyBorder="1" applyAlignment="1">
      <alignment vertical="top" shrinkToFit="1"/>
    </xf>
    <xf numFmtId="0" fontId="17" fillId="8" borderId="20" xfId="0" applyFont="1" applyFill="1" applyBorder="1" applyAlignment="1">
      <alignment vertical="center" readingOrder="1"/>
    </xf>
    <xf numFmtId="0" fontId="56" fillId="8" borderId="20" xfId="0" applyFont="1" applyFill="1" applyBorder="1" applyAlignment="1">
      <alignment vertical="top" shrinkToFit="1"/>
    </xf>
    <xf numFmtId="3" fontId="56" fillId="8" borderId="20" xfId="0" applyNumberFormat="1" applyFont="1" applyFill="1" applyBorder="1" applyAlignment="1">
      <alignment vertical="top"/>
    </xf>
    <xf numFmtId="0" fontId="56" fillId="8" borderId="20" xfId="0" applyFont="1" applyFill="1" applyBorder="1" applyAlignment="1">
      <alignment vertical="top"/>
    </xf>
    <xf numFmtId="0" fontId="55" fillId="8" borderId="20" xfId="0" applyFont="1" applyFill="1" applyBorder="1" applyAlignment="1">
      <alignment horizontal="center" vertical="top" shrinkToFit="1"/>
    </xf>
    <xf numFmtId="188" fontId="30" fillId="8" borderId="20" xfId="1" applyNumberFormat="1" applyFont="1" applyFill="1" applyBorder="1" applyAlignment="1">
      <alignment horizontal="right" vertical="top" shrinkToFit="1"/>
    </xf>
    <xf numFmtId="0" fontId="17" fillId="0" borderId="20" xfId="0" applyFont="1" applyBorder="1" applyAlignment="1">
      <alignment horizontal="left" vertical="center" wrapText="1"/>
    </xf>
    <xf numFmtId="0" fontId="63" fillId="0" borderId="20" xfId="0" applyFont="1" applyBorder="1" applyAlignment="1">
      <alignment vertical="center" wrapText="1"/>
    </xf>
    <xf numFmtId="0" fontId="17" fillId="0" borderId="63" xfId="0" applyFont="1" applyBorder="1" applyAlignment="1">
      <alignment horizontal="center" vertical="top"/>
    </xf>
    <xf numFmtId="188" fontId="17" fillId="0" borderId="63" xfId="1" applyNumberFormat="1" applyFont="1" applyBorder="1" applyAlignment="1">
      <alignment horizontal="right" vertical="top"/>
    </xf>
    <xf numFmtId="0" fontId="17" fillId="0" borderId="63" xfId="0" applyFont="1" applyBorder="1" applyAlignment="1">
      <alignment vertical="top"/>
    </xf>
    <xf numFmtId="0" fontId="17" fillId="0" borderId="64" xfId="0" applyFont="1" applyBorder="1" applyAlignment="1">
      <alignment vertical="top"/>
    </xf>
    <xf numFmtId="0" fontId="29" fillId="0" borderId="20" xfId="9" applyFont="1" applyBorder="1" applyAlignment="1">
      <alignment horizontal="center" vertical="center" shrinkToFit="1"/>
    </xf>
    <xf numFmtId="0" fontId="29" fillId="8" borderId="20" xfId="0" applyFont="1" applyFill="1" applyBorder="1" applyAlignment="1">
      <alignment wrapText="1"/>
    </xf>
    <xf numFmtId="0" fontId="29" fillId="8" borderId="20" xfId="0" applyFont="1" applyFill="1" applyBorder="1"/>
    <xf numFmtId="49" fontId="29" fillId="8" borderId="20" xfId="9" applyNumberFormat="1" applyFont="1" applyFill="1" applyBorder="1" applyAlignment="1">
      <alignment horizontal="left" vertical="top" wrapText="1"/>
    </xf>
    <xf numFmtId="188" fontId="62" fillId="8" borderId="20" xfId="1" applyNumberFormat="1" applyFont="1" applyFill="1" applyBorder="1" applyAlignment="1">
      <alignment vertical="top" shrinkToFit="1"/>
    </xf>
    <xf numFmtId="0" fontId="29" fillId="0" borderId="20" xfId="9" applyFont="1" applyBorder="1" applyAlignment="1">
      <alignment horizontal="left" vertical="top" wrapText="1"/>
    </xf>
    <xf numFmtId="188" fontId="47" fillId="8" borderId="20" xfId="1" applyNumberFormat="1" applyFont="1" applyFill="1" applyBorder="1" applyAlignment="1">
      <alignment vertical="top" shrinkToFit="1"/>
    </xf>
    <xf numFmtId="0" fontId="47" fillId="0" borderId="20" xfId="9" applyFont="1" applyBorder="1" applyAlignment="1">
      <alignment horizontal="left" vertical="top" wrapText="1"/>
    </xf>
    <xf numFmtId="0" fontId="29" fillId="8" borderId="20" xfId="9" applyFont="1" applyFill="1" applyBorder="1" applyAlignment="1">
      <alignment horizontal="right" vertical="center" shrinkToFit="1"/>
    </xf>
    <xf numFmtId="49" fontId="29" fillId="8" borderId="63" xfId="0" applyNumberFormat="1" applyFont="1" applyFill="1" applyBorder="1" applyAlignment="1">
      <alignment horizontal="left" vertical="top" wrapText="1"/>
    </xf>
    <xf numFmtId="0" fontId="17" fillId="0" borderId="62" xfId="0" applyFont="1" applyBorder="1" applyAlignment="1">
      <alignment vertical="top"/>
    </xf>
    <xf numFmtId="0" fontId="30" fillId="8" borderId="20" xfId="0" applyFont="1" applyFill="1" applyBorder="1" applyAlignment="1">
      <alignment wrapText="1"/>
    </xf>
    <xf numFmtId="0" fontId="20" fillId="12" borderId="20" xfId="0" applyFont="1" applyFill="1" applyBorder="1" applyAlignment="1">
      <alignment horizontal="left" vertical="top"/>
    </xf>
    <xf numFmtId="0" fontId="29" fillId="8" borderId="20" xfId="0" applyFont="1" applyFill="1" applyBorder="1" applyAlignment="1">
      <alignment horizontal="right" vertical="center"/>
    </xf>
    <xf numFmtId="188" fontId="62" fillId="0" borderId="20" xfId="1" applyNumberFormat="1" applyFont="1" applyBorder="1" applyAlignment="1">
      <alignment vertical="top"/>
    </xf>
    <xf numFmtId="188" fontId="30" fillId="0" borderId="20" xfId="1" applyNumberFormat="1" applyFont="1" applyBorder="1"/>
    <xf numFmtId="188" fontId="62" fillId="0" borderId="20" xfId="1" applyNumberFormat="1" applyFont="1" applyBorder="1"/>
    <xf numFmtId="190" fontId="29" fillId="8" borderId="20" xfId="1" applyNumberFormat="1" applyFont="1" applyFill="1" applyBorder="1" applyAlignment="1">
      <alignment vertical="top"/>
    </xf>
    <xf numFmtId="0" fontId="29" fillId="7" borderId="20" xfId="0" applyFont="1" applyFill="1" applyBorder="1" applyAlignment="1">
      <alignment horizontal="center" vertical="top" wrapText="1"/>
    </xf>
    <xf numFmtId="3" fontId="29" fillId="4" borderId="20" xfId="0" applyNumberFormat="1" applyFont="1" applyFill="1" applyBorder="1" applyAlignment="1">
      <alignment horizontal="right" vertical="top"/>
    </xf>
    <xf numFmtId="3" fontId="17" fillId="12" borderId="20" xfId="0" applyNumberFormat="1" applyFont="1" applyFill="1" applyBorder="1" applyAlignment="1">
      <alignment horizontal="center" vertical="top" shrinkToFit="1"/>
    </xf>
    <xf numFmtId="188" fontId="55" fillId="0" borderId="20" xfId="1" applyNumberFormat="1" applyFont="1" applyBorder="1" applyAlignment="1">
      <alignment vertical="center"/>
    </xf>
    <xf numFmtId="0" fontId="29" fillId="0" borderId="20" xfId="0" applyFont="1" applyBorder="1" applyAlignment="1">
      <alignment horizontal="right" vertical="top"/>
    </xf>
    <xf numFmtId="3" fontId="49" fillId="8" borderId="20" xfId="0" applyNumberFormat="1" applyFont="1" applyFill="1" applyBorder="1" applyAlignment="1">
      <alignment vertical="top"/>
    </xf>
    <xf numFmtId="0" fontId="29" fillId="0" borderId="0" xfId="0" applyFont="1" applyAlignment="1">
      <alignment horizontal="right" vertical="top"/>
    </xf>
    <xf numFmtId="3" fontId="29" fillId="8" borderId="20" xfId="0" applyNumberFormat="1" applyFont="1" applyFill="1" applyBorder="1" applyAlignment="1">
      <alignment horizontal="center" vertical="top"/>
    </xf>
    <xf numFmtId="0" fontId="29" fillId="8" borderId="20" xfId="0" applyFont="1" applyFill="1" applyBorder="1" applyAlignment="1">
      <alignment horizontal="center" vertical="top"/>
    </xf>
    <xf numFmtId="3" fontId="29" fillId="8" borderId="20" xfId="0" applyNumberFormat="1" applyFont="1" applyFill="1" applyBorder="1" applyAlignment="1">
      <alignment horizontal="center" vertical="top" shrinkToFit="1"/>
    </xf>
    <xf numFmtId="0" fontId="48" fillId="8" borderId="1" xfId="0" applyFont="1" applyFill="1" applyBorder="1" applyAlignment="1">
      <alignment vertical="top"/>
    </xf>
    <xf numFmtId="0" fontId="30" fillId="8" borderId="1" xfId="0" applyFont="1" applyFill="1" applyBorder="1" applyAlignment="1">
      <alignment vertical="top"/>
    </xf>
    <xf numFmtId="3" fontId="30" fillId="8" borderId="1" xfId="0" applyNumberFormat="1" applyFont="1" applyFill="1" applyBorder="1" applyAlignment="1">
      <alignment vertical="top" shrinkToFit="1"/>
    </xf>
    <xf numFmtId="3" fontId="29" fillId="8" borderId="1" xfId="0" applyNumberFormat="1" applyFont="1" applyFill="1" applyBorder="1" applyAlignment="1">
      <alignment vertical="top" shrinkToFit="1"/>
    </xf>
    <xf numFmtId="0" fontId="17" fillId="0" borderId="1" xfId="0" applyFont="1" applyBorder="1" applyAlignment="1">
      <alignment vertical="top"/>
    </xf>
    <xf numFmtId="0" fontId="56" fillId="8" borderId="1" xfId="0" applyFont="1" applyFill="1" applyBorder="1" applyAlignment="1">
      <alignment vertical="top"/>
    </xf>
    <xf numFmtId="0" fontId="48" fillId="8" borderId="27" xfId="0" applyFont="1" applyFill="1" applyBorder="1" applyAlignment="1">
      <alignment vertical="top"/>
    </xf>
    <xf numFmtId="3" fontId="30" fillId="8" borderId="27" xfId="0" applyNumberFormat="1" applyFont="1" applyFill="1" applyBorder="1" applyAlignment="1">
      <alignment vertical="top" shrinkToFit="1"/>
    </xf>
    <xf numFmtId="3" fontId="29" fillId="8" borderId="27" xfId="0" applyNumberFormat="1" applyFont="1" applyFill="1" applyBorder="1" applyAlignment="1">
      <alignment vertical="top" shrinkToFit="1"/>
    </xf>
    <xf numFmtId="0" fontId="17" fillId="0" borderId="27" xfId="0" applyFont="1" applyBorder="1" applyAlignment="1">
      <alignment vertical="top"/>
    </xf>
    <xf numFmtId="0" fontId="56" fillId="8" borderId="27" xfId="0" applyFont="1" applyFill="1" applyBorder="1" applyAlignment="1">
      <alignment vertical="top"/>
    </xf>
    <xf numFmtId="188" fontId="30" fillId="8" borderId="20" xfId="1" applyNumberFormat="1" applyFont="1" applyFill="1" applyBorder="1" applyAlignment="1">
      <alignment horizontal="center" vertical="top" shrinkToFit="1"/>
    </xf>
    <xf numFmtId="188" fontId="30" fillId="8" borderId="20" xfId="1" applyNumberFormat="1" applyFont="1" applyFill="1" applyBorder="1" applyAlignment="1">
      <alignment horizontal="center" vertical="center" shrinkToFit="1"/>
    </xf>
    <xf numFmtId="188" fontId="17" fillId="0" borderId="29" xfId="1" applyNumberFormat="1" applyFont="1" applyBorder="1" applyAlignment="1">
      <alignment vertical="top" shrinkToFit="1"/>
    </xf>
    <xf numFmtId="188" fontId="17" fillId="0" borderId="29" xfId="1" applyNumberFormat="1" applyFont="1" applyBorder="1" applyAlignment="1">
      <alignment horizontal="center" vertical="center" shrinkToFit="1"/>
    </xf>
    <xf numFmtId="0" fontId="20" fillId="18" borderId="20" xfId="0" applyFont="1" applyFill="1" applyBorder="1" applyAlignment="1">
      <alignment horizontal="left" vertical="top"/>
    </xf>
    <xf numFmtId="0" fontId="30" fillId="18" borderId="20" xfId="0" applyFont="1" applyFill="1" applyBorder="1" applyAlignment="1">
      <alignment vertical="top"/>
    </xf>
    <xf numFmtId="0" fontId="17" fillId="18" borderId="20" xfId="0" applyFont="1" applyFill="1" applyBorder="1" applyAlignment="1">
      <alignment horizontal="center" vertical="top"/>
    </xf>
    <xf numFmtId="188" fontId="17" fillId="18" borderId="20" xfId="1" applyNumberFormat="1" applyFont="1" applyFill="1" applyBorder="1" applyAlignment="1">
      <alignment horizontal="right" vertical="top"/>
    </xf>
    <xf numFmtId="0" fontId="17" fillId="18" borderId="20" xfId="0" applyFont="1" applyFill="1" applyBorder="1" applyAlignment="1">
      <alignment vertical="top"/>
    </xf>
    <xf numFmtId="0" fontId="17" fillId="18" borderId="1" xfId="0" applyFont="1" applyFill="1" applyBorder="1" applyAlignment="1">
      <alignment vertical="top"/>
    </xf>
    <xf numFmtId="0" fontId="17" fillId="18" borderId="27" xfId="0" applyFont="1" applyFill="1" applyBorder="1" applyAlignment="1">
      <alignment vertical="top"/>
    </xf>
    <xf numFmtId="188" fontId="34" fillId="18" borderId="20" xfId="0" applyNumberFormat="1" applyFont="1" applyFill="1" applyBorder="1" applyAlignment="1">
      <alignment vertical="top"/>
    </xf>
    <xf numFmtId="49" fontId="20" fillId="18" borderId="20" xfId="0" applyNumberFormat="1" applyFont="1" applyFill="1" applyBorder="1" applyAlignment="1">
      <alignment horizontal="left" vertical="top"/>
    </xf>
    <xf numFmtId="188" fontId="29" fillId="18" borderId="20" xfId="0" applyNumberFormat="1" applyFont="1" applyFill="1" applyBorder="1" applyAlignment="1">
      <alignment vertical="top"/>
    </xf>
    <xf numFmtId="188" fontId="33" fillId="18" borderId="20" xfId="0" applyNumberFormat="1" applyFont="1" applyFill="1" applyBorder="1" applyAlignment="1">
      <alignment vertical="top"/>
    </xf>
    <xf numFmtId="188" fontId="40" fillId="18" borderId="20" xfId="0" applyNumberFormat="1" applyFont="1" applyFill="1" applyBorder="1" applyAlignment="1">
      <alignment vertical="top"/>
    </xf>
    <xf numFmtId="49" fontId="20" fillId="18" borderId="20" xfId="0" applyNumberFormat="1" applyFont="1" applyFill="1" applyBorder="1" applyAlignment="1">
      <alignment horizontal="left" vertical="top" readingOrder="1"/>
    </xf>
    <xf numFmtId="188" fontId="29" fillId="18" borderId="20" xfId="1" applyNumberFormat="1" applyFont="1" applyFill="1" applyBorder="1" applyAlignment="1">
      <alignment vertical="top" shrinkToFit="1"/>
    </xf>
    <xf numFmtId="3" fontId="29" fillId="18" borderId="20" xfId="0" applyNumberFormat="1" applyFont="1" applyFill="1" applyBorder="1" applyAlignment="1">
      <alignment vertical="top" shrinkToFit="1"/>
    </xf>
    <xf numFmtId="3" fontId="30" fillId="18" borderId="20" xfId="0" applyNumberFormat="1" applyFont="1" applyFill="1" applyBorder="1" applyAlignment="1">
      <alignment vertical="top" shrinkToFit="1"/>
    </xf>
    <xf numFmtId="0" fontId="29" fillId="18" borderId="20" xfId="0" applyFont="1" applyFill="1" applyBorder="1" applyAlignment="1">
      <alignment horizontal="center" vertical="top" shrinkToFit="1"/>
    </xf>
    <xf numFmtId="3" fontId="29" fillId="18" borderId="20" xfId="0" applyNumberFormat="1" applyFont="1" applyFill="1" applyBorder="1" applyAlignment="1">
      <alignment horizontal="center" vertical="top" shrinkToFit="1"/>
    </xf>
    <xf numFmtId="0" fontId="17" fillId="8" borderId="0" xfId="0" applyFont="1" applyFill="1"/>
    <xf numFmtId="188" fontId="20" fillId="0" borderId="0" xfId="1" applyNumberFormat="1" applyFont="1" applyBorder="1" applyAlignment="1">
      <alignment horizontal="center" vertical="top"/>
    </xf>
    <xf numFmtId="0" fontId="20" fillId="0" borderId="0" xfId="0" applyFont="1" applyBorder="1" applyAlignment="1">
      <alignment vertical="top"/>
    </xf>
    <xf numFmtId="0" fontId="20" fillId="15" borderId="20" xfId="0" applyFont="1" applyFill="1" applyBorder="1" applyAlignment="1">
      <alignment horizontal="center" vertical="top"/>
    </xf>
    <xf numFmtId="188" fontId="20" fillId="7" borderId="20" xfId="1" applyNumberFormat="1" applyFont="1" applyFill="1" applyBorder="1" applyAlignment="1">
      <alignment horizontal="center" vertical="center" wrapText="1"/>
    </xf>
    <xf numFmtId="0" fontId="20" fillId="7" borderId="20" xfId="0" applyFont="1" applyFill="1" applyBorder="1" applyAlignment="1">
      <alignment horizontal="center" vertical="center" wrapText="1"/>
    </xf>
    <xf numFmtId="0" fontId="20" fillId="7" borderId="20" xfId="0" applyFont="1" applyFill="1" applyBorder="1" applyAlignment="1">
      <alignment horizontal="center" vertical="center" textRotation="90" wrapText="1"/>
    </xf>
    <xf numFmtId="0" fontId="20" fillId="7" borderId="20" xfId="0" applyFont="1" applyFill="1" applyBorder="1" applyAlignment="1">
      <alignment horizontal="center" textRotation="90" wrapText="1"/>
    </xf>
    <xf numFmtId="0" fontId="20" fillId="7" borderId="19" xfId="0" applyFont="1" applyFill="1" applyBorder="1" applyAlignment="1">
      <alignment horizontal="center" vertical="center" textRotation="90" wrapText="1"/>
    </xf>
    <xf numFmtId="0" fontId="20" fillId="12" borderId="19" xfId="0" applyFont="1" applyFill="1" applyBorder="1" applyAlignment="1">
      <alignment vertical="top"/>
    </xf>
    <xf numFmtId="0" fontId="17" fillId="12" borderId="26" xfId="0" applyFont="1" applyFill="1" applyBorder="1" applyAlignment="1">
      <alignment vertical="top"/>
    </xf>
    <xf numFmtId="188" fontId="17" fillId="12" borderId="19" xfId="1" applyNumberFormat="1" applyFont="1" applyFill="1" applyBorder="1" applyAlignment="1">
      <alignment vertical="top"/>
    </xf>
    <xf numFmtId="0" fontId="17" fillId="12" borderId="19" xfId="0" applyFont="1" applyFill="1" applyBorder="1" applyAlignment="1">
      <alignment vertical="top"/>
    </xf>
    <xf numFmtId="188" fontId="20" fillId="12" borderId="19" xfId="1" applyNumberFormat="1" applyFont="1" applyFill="1" applyBorder="1" applyAlignment="1">
      <alignment vertical="top"/>
    </xf>
    <xf numFmtId="0" fontId="17" fillId="0" borderId="8" xfId="0" applyFont="1" applyBorder="1" applyAlignment="1">
      <alignment horizontal="right" vertical="top"/>
    </xf>
    <xf numFmtId="0" fontId="17" fillId="0" borderId="10" xfId="0" applyFont="1" applyBorder="1" applyAlignment="1">
      <alignment vertical="top" wrapText="1"/>
    </xf>
    <xf numFmtId="188" fontId="17" fillId="8" borderId="21" xfId="1" applyNumberFormat="1" applyFont="1" applyFill="1" applyBorder="1" applyAlignment="1">
      <alignment vertical="top" shrinkToFit="1"/>
    </xf>
    <xf numFmtId="3" fontId="17" fillId="0" borderId="21" xfId="0" applyNumberFormat="1" applyFont="1" applyBorder="1" applyAlignment="1">
      <alignment vertical="top" shrinkToFit="1"/>
    </xf>
    <xf numFmtId="3" fontId="20" fillId="0" borderId="21" xfId="0" applyNumberFormat="1" applyFont="1" applyBorder="1" applyAlignment="1">
      <alignment vertical="top" shrinkToFit="1"/>
    </xf>
    <xf numFmtId="0" fontId="20" fillId="0" borderId="21" xfId="0" applyFont="1" applyBorder="1" applyAlignment="1">
      <alignment vertical="top" shrinkToFit="1"/>
    </xf>
    <xf numFmtId="188" fontId="20" fillId="3" borderId="21" xfId="1" applyNumberFormat="1" applyFont="1" applyFill="1" applyBorder="1" applyAlignment="1">
      <alignment vertical="top" shrinkToFit="1"/>
    </xf>
    <xf numFmtId="0" fontId="17" fillId="3" borderId="21" xfId="0" applyFont="1" applyFill="1" applyBorder="1" applyAlignment="1">
      <alignment horizontal="center" vertical="top" wrapText="1"/>
    </xf>
    <xf numFmtId="0" fontId="17" fillId="0" borderId="11" xfId="0" applyFont="1" applyBorder="1" applyAlignment="1">
      <alignment horizontal="right" vertical="top"/>
    </xf>
    <xf numFmtId="0" fontId="17" fillId="0" borderId="13" xfId="0" applyFont="1" applyBorder="1" applyAlignment="1">
      <alignment vertical="top" wrapText="1"/>
    </xf>
    <xf numFmtId="188" fontId="17" fillId="8" borderId="22" xfId="1" applyNumberFormat="1" applyFont="1" applyFill="1" applyBorder="1" applyAlignment="1">
      <alignment vertical="top" shrinkToFit="1"/>
    </xf>
    <xf numFmtId="3" fontId="17" fillId="0" borderId="22" xfId="0" applyNumberFormat="1" applyFont="1" applyBorder="1" applyAlignment="1">
      <alignment vertical="top" shrinkToFit="1"/>
    </xf>
    <xf numFmtId="3" fontId="20" fillId="0" borderId="22" xfId="0" applyNumberFormat="1" applyFont="1" applyBorder="1" applyAlignment="1">
      <alignment vertical="top" shrinkToFit="1"/>
    </xf>
    <xf numFmtId="0" fontId="20" fillId="0" borderId="22" xfId="0" applyFont="1" applyBorder="1" applyAlignment="1">
      <alignment vertical="top" shrinkToFit="1"/>
    </xf>
    <xf numFmtId="188" fontId="20" fillId="3" borderId="22" xfId="1" applyNumberFormat="1" applyFont="1" applyFill="1" applyBorder="1" applyAlignment="1">
      <alignment vertical="top" shrinkToFit="1"/>
    </xf>
    <xf numFmtId="0" fontId="17" fillId="3" borderId="22" xfId="0" applyFont="1" applyFill="1" applyBorder="1" applyAlignment="1">
      <alignment horizontal="center" vertical="top" wrapText="1"/>
    </xf>
    <xf numFmtId="188" fontId="17" fillId="0" borderId="22" xfId="1" applyNumberFormat="1" applyFont="1" applyBorder="1" applyAlignment="1">
      <alignment vertical="top" shrinkToFit="1"/>
    </xf>
    <xf numFmtId="0" fontId="17" fillId="0" borderId="37" xfId="0" applyFont="1" applyBorder="1" applyAlignment="1">
      <alignment vertical="top" wrapText="1"/>
    </xf>
    <xf numFmtId="188" fontId="17" fillId="12" borderId="20" xfId="1" applyNumberFormat="1" applyFont="1" applyFill="1" applyBorder="1" applyAlignment="1">
      <alignment vertical="top" shrinkToFit="1"/>
    </xf>
    <xf numFmtId="3" fontId="17" fillId="12" borderId="20" xfId="0" applyNumberFormat="1" applyFont="1" applyFill="1" applyBorder="1" applyAlignment="1">
      <alignment vertical="top" shrinkToFit="1"/>
    </xf>
    <xf numFmtId="3" fontId="20" fillId="12" borderId="20" xfId="0" applyNumberFormat="1" applyFont="1" applyFill="1" applyBorder="1" applyAlignment="1">
      <alignment vertical="top" shrinkToFit="1"/>
    </xf>
    <xf numFmtId="188" fontId="17" fillId="5" borderId="18" xfId="1" applyNumberFormat="1" applyFont="1" applyFill="1" applyBorder="1" applyAlignment="1">
      <alignment vertical="top" shrinkToFit="1"/>
    </xf>
    <xf numFmtId="3" fontId="17" fillId="5" borderId="18" xfId="0" applyNumberFormat="1" applyFont="1" applyFill="1" applyBorder="1" applyAlignment="1">
      <alignment vertical="top" shrinkToFit="1"/>
    </xf>
    <xf numFmtId="3" fontId="20" fillId="5" borderId="18" xfId="0" applyNumberFormat="1" applyFont="1" applyFill="1" applyBorder="1" applyAlignment="1">
      <alignment vertical="top" shrinkToFit="1"/>
    </xf>
    <xf numFmtId="0" fontId="17" fillId="5" borderId="18" xfId="0" applyFont="1" applyFill="1" applyBorder="1" applyAlignment="1">
      <alignment horizontal="center" vertical="top" shrinkToFit="1"/>
    </xf>
    <xf numFmtId="188" fontId="17" fillId="0" borderId="21" xfId="1" applyNumberFormat="1" applyFont="1" applyBorder="1" applyAlignment="1">
      <alignment vertical="top" shrinkToFit="1"/>
    </xf>
    <xf numFmtId="0" fontId="17" fillId="8" borderId="13" xfId="0" applyFont="1" applyFill="1" applyBorder="1" applyAlignment="1">
      <alignment vertical="top" wrapText="1"/>
    </xf>
    <xf numFmtId="188" fontId="20" fillId="0" borderId="22" xfId="1" applyNumberFormat="1" applyFont="1" applyBorder="1" applyAlignment="1">
      <alignment vertical="top" shrinkToFit="1"/>
    </xf>
    <xf numFmtId="0" fontId="17" fillId="8" borderId="37" xfId="0" applyFont="1" applyFill="1" applyBorder="1" applyAlignment="1">
      <alignment vertical="top" wrapText="1"/>
    </xf>
    <xf numFmtId="3" fontId="17" fillId="0" borderId="29" xfId="0" applyNumberFormat="1" applyFont="1" applyBorder="1" applyAlignment="1">
      <alignment vertical="top" shrinkToFit="1"/>
    </xf>
    <xf numFmtId="3" fontId="20" fillId="0" borderId="29" xfId="0" applyNumberFormat="1" applyFont="1" applyBorder="1" applyAlignment="1">
      <alignment vertical="top" shrinkToFit="1"/>
    </xf>
    <xf numFmtId="188" fontId="20" fillId="3" borderId="29" xfId="1" applyNumberFormat="1" applyFont="1" applyFill="1" applyBorder="1" applyAlignment="1">
      <alignment vertical="top" shrinkToFit="1"/>
    </xf>
    <xf numFmtId="0" fontId="17" fillId="0" borderId="30" xfId="0" applyFont="1" applyBorder="1" applyAlignment="1">
      <alignment horizontal="right" vertical="top"/>
    </xf>
    <xf numFmtId="188" fontId="17" fillId="0" borderId="28" xfId="1" applyNumberFormat="1" applyFont="1" applyBorder="1" applyAlignment="1">
      <alignment vertical="top" shrinkToFit="1"/>
    </xf>
    <xf numFmtId="3" fontId="17" fillId="0" borderId="28" xfId="0" applyNumberFormat="1" applyFont="1" applyBorder="1" applyAlignment="1">
      <alignment vertical="top" shrinkToFit="1"/>
    </xf>
    <xf numFmtId="3" fontId="20" fillId="0" borderId="28" xfId="0" applyNumberFormat="1" applyFont="1" applyBorder="1" applyAlignment="1">
      <alignment vertical="top" shrinkToFit="1"/>
    </xf>
    <xf numFmtId="0" fontId="20" fillId="0" borderId="28" xfId="0" applyFont="1" applyBorder="1" applyAlignment="1">
      <alignment vertical="top" shrinkToFit="1"/>
    </xf>
    <xf numFmtId="0" fontId="17" fillId="3" borderId="28" xfId="0" applyFont="1" applyFill="1" applyBorder="1" applyAlignment="1">
      <alignment horizontal="center" vertical="top" wrapText="1"/>
    </xf>
    <xf numFmtId="0" fontId="17" fillId="0" borderId="15" xfId="0" applyFont="1" applyBorder="1" applyAlignment="1">
      <alignment horizontal="right" vertical="top"/>
    </xf>
    <xf numFmtId="188" fontId="17" fillId="0" borderId="23" xfId="1" applyNumberFormat="1" applyFont="1" applyBorder="1" applyAlignment="1">
      <alignment vertical="top" shrinkToFit="1"/>
    </xf>
    <xf numFmtId="3" fontId="17" fillId="0" borderId="23" xfId="0" applyNumberFormat="1" applyFont="1" applyBorder="1" applyAlignment="1">
      <alignment vertical="top" shrinkToFit="1"/>
    </xf>
    <xf numFmtId="3" fontId="20" fillId="0" borderId="23" xfId="0" applyNumberFormat="1" applyFont="1" applyBorder="1" applyAlignment="1">
      <alignment vertical="top" shrinkToFit="1"/>
    </xf>
    <xf numFmtId="0" fontId="20" fillId="0" borderId="23" xfId="0" applyFont="1" applyBorder="1" applyAlignment="1">
      <alignment vertical="top" shrinkToFit="1"/>
    </xf>
    <xf numFmtId="188" fontId="20" fillId="3" borderId="23" xfId="1" applyNumberFormat="1" applyFont="1" applyFill="1" applyBorder="1" applyAlignment="1">
      <alignment vertical="top" shrinkToFit="1"/>
    </xf>
    <xf numFmtId="0" fontId="17" fillId="3" borderId="23" xfId="0" applyFont="1" applyFill="1" applyBorder="1" applyAlignment="1">
      <alignment horizontal="center" vertical="top" wrapText="1"/>
    </xf>
    <xf numFmtId="188" fontId="17" fillId="5" borderId="20" xfId="1" applyNumberFormat="1" applyFont="1" applyFill="1" applyBorder="1" applyAlignment="1">
      <alignment vertical="top" shrinkToFit="1"/>
    </xf>
    <xf numFmtId="3" fontId="17" fillId="5" borderId="20" xfId="0" applyNumberFormat="1" applyFont="1" applyFill="1" applyBorder="1" applyAlignment="1">
      <alignment vertical="top" shrinkToFit="1"/>
    </xf>
    <xf numFmtId="3" fontId="20" fillId="5" borderId="20" xfId="0" applyNumberFormat="1" applyFont="1" applyFill="1" applyBorder="1" applyAlignment="1">
      <alignment vertical="top" shrinkToFit="1"/>
    </xf>
    <xf numFmtId="0" fontId="17" fillId="0" borderId="16" xfId="0" applyFont="1" applyBorder="1" applyAlignment="1">
      <alignment vertical="top" wrapText="1"/>
    </xf>
    <xf numFmtId="3" fontId="20" fillId="5" borderId="20" xfId="0" applyNumberFormat="1" applyFont="1" applyFill="1" applyBorder="1" applyAlignment="1">
      <alignment horizontal="center" vertical="top" shrinkToFit="1"/>
    </xf>
    <xf numFmtId="188" fontId="20" fillId="0" borderId="21" xfId="1" applyNumberFormat="1" applyFont="1" applyBorder="1" applyAlignment="1">
      <alignment vertical="top" shrinkToFit="1"/>
    </xf>
    <xf numFmtId="188" fontId="20" fillId="3" borderId="22" xfId="1" applyNumberFormat="1" applyFont="1" applyFill="1" applyBorder="1" applyAlignment="1">
      <alignment horizontal="center" vertical="center" shrinkToFit="1"/>
    </xf>
    <xf numFmtId="0" fontId="17" fillId="0" borderId="36" xfId="0" applyFont="1" applyBorder="1" applyAlignment="1">
      <alignment horizontal="right" vertical="top"/>
    </xf>
    <xf numFmtId="188" fontId="20" fillId="3" borderId="22" xfId="1" applyNumberFormat="1" applyFont="1" applyFill="1" applyBorder="1" applyAlignment="1">
      <alignment horizontal="center" vertical="top" shrinkToFit="1"/>
    </xf>
    <xf numFmtId="3" fontId="17" fillId="0" borderId="18" xfId="0" applyNumberFormat="1" applyFont="1" applyBorder="1" applyAlignment="1">
      <alignment vertical="top" shrinkToFit="1"/>
    </xf>
    <xf numFmtId="3" fontId="20" fillId="0" borderId="18" xfId="0" applyNumberFormat="1" applyFont="1" applyBorder="1" applyAlignment="1">
      <alignment vertical="top" shrinkToFit="1"/>
    </xf>
    <xf numFmtId="0" fontId="20" fillId="0" borderId="18" xfId="0" applyFont="1" applyBorder="1" applyAlignment="1">
      <alignment vertical="top" shrinkToFit="1"/>
    </xf>
    <xf numFmtId="188" fontId="20" fillId="3" borderId="18" xfId="1" applyNumberFormat="1" applyFont="1" applyFill="1" applyBorder="1" applyAlignment="1">
      <alignment horizontal="center" vertical="top" shrinkToFit="1"/>
    </xf>
    <xf numFmtId="0" fontId="17" fillId="3" borderId="18" xfId="0" applyFont="1" applyFill="1" applyBorder="1" applyAlignment="1">
      <alignment horizontal="center" vertical="top" wrapText="1"/>
    </xf>
    <xf numFmtId="0" fontId="17" fillId="0" borderId="31" xfId="0" applyFont="1" applyBorder="1" applyAlignment="1">
      <alignment vertical="top" wrapText="1"/>
    </xf>
    <xf numFmtId="188" fontId="20" fillId="3" borderId="28" xfId="1" applyNumberFormat="1" applyFont="1" applyFill="1" applyBorder="1" applyAlignment="1">
      <alignment vertical="top" shrinkToFit="1"/>
    </xf>
    <xf numFmtId="188" fontId="20" fillId="0" borderId="23" xfId="1" applyNumberFormat="1" applyFont="1" applyBorder="1" applyAlignment="1">
      <alignment vertical="top" shrinkToFit="1"/>
    </xf>
    <xf numFmtId="0" fontId="20" fillId="0" borderId="8" xfId="0" applyFont="1" applyFill="1" applyBorder="1" applyAlignment="1">
      <alignment horizontal="left" vertical="top" wrapText="1"/>
    </xf>
    <xf numFmtId="0" fontId="20" fillId="0" borderId="10" xfId="0" applyFont="1" applyFill="1" applyBorder="1" applyAlignment="1">
      <alignment horizontal="left" vertical="top" wrapText="1"/>
    </xf>
    <xf numFmtId="188" fontId="17" fillId="0" borderId="21" xfId="1" applyNumberFormat="1" applyFont="1" applyFill="1" applyBorder="1" applyAlignment="1">
      <alignment vertical="top" shrinkToFit="1"/>
    </xf>
    <xf numFmtId="3" fontId="17" fillId="0" borderId="21" xfId="0" applyNumberFormat="1" applyFont="1" applyFill="1" applyBorder="1" applyAlignment="1">
      <alignment vertical="top" shrinkToFit="1"/>
    </xf>
    <xf numFmtId="3" fontId="20" fillId="0" borderId="21" xfId="0" applyNumberFormat="1" applyFont="1" applyFill="1" applyBorder="1" applyAlignment="1">
      <alignment vertical="top" shrinkToFit="1"/>
    </xf>
    <xf numFmtId="0" fontId="20" fillId="0" borderId="21" xfId="0" applyFont="1" applyFill="1" applyBorder="1" applyAlignment="1">
      <alignment vertical="top" shrinkToFit="1"/>
    </xf>
    <xf numFmtId="49" fontId="17" fillId="0" borderId="13" xfId="0" applyNumberFormat="1" applyFont="1" applyBorder="1" applyAlignment="1">
      <alignment horizontal="left" vertical="top" wrapText="1"/>
    </xf>
    <xf numFmtId="3" fontId="20" fillId="0" borderId="22" xfId="0" applyNumberFormat="1" applyFont="1" applyFill="1" applyBorder="1" applyAlignment="1">
      <alignment vertical="top" shrinkToFit="1"/>
    </xf>
    <xf numFmtId="49" fontId="20" fillId="0" borderId="13" xfId="0" applyNumberFormat="1" applyFont="1" applyBorder="1" applyAlignment="1">
      <alignment horizontal="left" vertical="top" wrapText="1"/>
    </xf>
    <xf numFmtId="3" fontId="17" fillId="0" borderId="13" xfId="0" applyNumberFormat="1" applyFont="1" applyBorder="1" applyAlignment="1">
      <alignment vertical="top" shrinkToFit="1"/>
    </xf>
    <xf numFmtId="0" fontId="17" fillId="0" borderId="12" xfId="0" applyFont="1" applyBorder="1" applyAlignment="1">
      <alignment horizontal="right" vertical="top"/>
    </xf>
    <xf numFmtId="0" fontId="17" fillId="0" borderId="13" xfId="0" applyFont="1" applyBorder="1" applyAlignment="1">
      <alignment vertical="top"/>
    </xf>
    <xf numFmtId="188" fontId="20" fillId="0" borderId="22" xfId="1" applyNumberFormat="1" applyFont="1" applyBorder="1" applyAlignment="1">
      <alignment vertical="top"/>
    </xf>
    <xf numFmtId="0" fontId="20" fillId="0" borderId="22" xfId="0" applyFont="1" applyBorder="1" applyAlignment="1">
      <alignment vertical="top"/>
    </xf>
    <xf numFmtId="188" fontId="20" fillId="18" borderId="22" xfId="1" applyNumberFormat="1" applyFont="1" applyFill="1" applyBorder="1" applyAlignment="1">
      <alignment vertical="top"/>
    </xf>
    <xf numFmtId="0" fontId="17" fillId="18" borderId="11" xfId="0" applyFont="1" applyFill="1" applyBorder="1" applyAlignment="1">
      <alignment horizontal="center" vertical="top"/>
    </xf>
    <xf numFmtId="0" fontId="20" fillId="0" borderId="26" xfId="0" applyFont="1" applyBorder="1" applyAlignment="1">
      <alignment vertical="top"/>
    </xf>
    <xf numFmtId="188" fontId="20" fillId="0" borderId="19" xfId="1" applyNumberFormat="1" applyFont="1" applyBorder="1" applyAlignment="1">
      <alignment vertical="top"/>
    </xf>
    <xf numFmtId="0" fontId="20" fillId="0" borderId="19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188" fontId="20" fillId="18" borderId="19" xfId="1" applyNumberFormat="1" applyFont="1" applyFill="1" applyBorder="1" applyAlignment="1">
      <alignment vertical="top"/>
    </xf>
    <xf numFmtId="0" fontId="17" fillId="18" borderId="5" xfId="0" applyFont="1" applyFill="1" applyBorder="1" applyAlignment="1">
      <alignment horizontal="center" vertical="top"/>
    </xf>
    <xf numFmtId="3" fontId="17" fillId="12" borderId="27" xfId="0" applyNumberFormat="1" applyFont="1" applyFill="1" applyBorder="1" applyAlignment="1">
      <alignment vertical="top" shrinkToFit="1"/>
    </xf>
    <xf numFmtId="0" fontId="17" fillId="0" borderId="8" xfId="0" applyFont="1" applyBorder="1" applyAlignment="1">
      <alignment vertical="top"/>
    </xf>
    <xf numFmtId="0" fontId="17" fillId="0" borderId="36" xfId="0" applyFont="1" applyBorder="1" applyAlignment="1">
      <alignment vertical="top"/>
    </xf>
    <xf numFmtId="0" fontId="20" fillId="0" borderId="29" xfId="0" applyFont="1" applyBorder="1" applyAlignment="1">
      <alignment vertical="top" shrinkToFit="1"/>
    </xf>
    <xf numFmtId="0" fontId="17" fillId="3" borderId="29" xfId="0" applyFont="1" applyFill="1" applyBorder="1" applyAlignment="1">
      <alignment horizontal="center" vertical="top" wrapText="1"/>
    </xf>
    <xf numFmtId="0" fontId="20" fillId="8" borderId="36" xfId="0" applyFont="1" applyFill="1" applyBorder="1" applyAlignment="1">
      <alignment vertical="top"/>
    </xf>
    <xf numFmtId="0" fontId="20" fillId="8" borderId="0" xfId="0" applyFont="1" applyFill="1" applyBorder="1" applyAlignment="1">
      <alignment vertical="top"/>
    </xf>
    <xf numFmtId="188" fontId="17" fillId="8" borderId="50" xfId="1" applyNumberFormat="1" applyFont="1" applyFill="1" applyBorder="1" applyAlignment="1">
      <alignment vertical="top" shrinkToFit="1"/>
    </xf>
    <xf numFmtId="3" fontId="17" fillId="8" borderId="22" xfId="0" applyNumberFormat="1" applyFont="1" applyFill="1" applyBorder="1" applyAlignment="1">
      <alignment vertical="top" shrinkToFit="1"/>
    </xf>
    <xf numFmtId="3" fontId="20" fillId="8" borderId="22" xfId="0" applyNumberFormat="1" applyFont="1" applyFill="1" applyBorder="1" applyAlignment="1">
      <alignment vertical="top" shrinkToFit="1"/>
    </xf>
    <xf numFmtId="0" fontId="20" fillId="8" borderId="22" xfId="0" applyFont="1" applyFill="1" applyBorder="1" applyAlignment="1">
      <alignment vertical="top" shrinkToFit="1"/>
    </xf>
    <xf numFmtId="0" fontId="17" fillId="3" borderId="22" xfId="0" applyFont="1" applyFill="1" applyBorder="1" applyAlignment="1">
      <alignment horizontal="center" vertical="top" shrinkToFit="1"/>
    </xf>
    <xf numFmtId="188" fontId="17" fillId="3" borderId="22" xfId="0" applyNumberFormat="1" applyFont="1" applyFill="1" applyBorder="1" applyAlignment="1">
      <alignment horizontal="center" vertical="top" wrapText="1"/>
    </xf>
    <xf numFmtId="49" fontId="17" fillId="0" borderId="37" xfId="0" applyNumberFormat="1" applyFont="1" applyBorder="1" applyAlignment="1">
      <alignment horizontal="left" vertical="top" wrapText="1"/>
    </xf>
    <xf numFmtId="3" fontId="17" fillId="0" borderId="39" xfId="0" applyNumberFormat="1" applyFont="1" applyBorder="1" applyAlignment="1">
      <alignment vertical="top" shrinkToFit="1"/>
    </xf>
    <xf numFmtId="188" fontId="17" fillId="3" borderId="29" xfId="0" applyNumberFormat="1" applyFont="1" applyFill="1" applyBorder="1" applyAlignment="1">
      <alignment horizontal="center" vertical="top" wrapText="1"/>
    </xf>
    <xf numFmtId="0" fontId="17" fillId="9" borderId="5" xfId="0" applyFont="1" applyFill="1" applyBorder="1" applyAlignment="1">
      <alignment horizontal="right" vertical="top"/>
    </xf>
    <xf numFmtId="0" fontId="20" fillId="9" borderId="26" xfId="0" applyFont="1" applyFill="1" applyBorder="1" applyAlignment="1">
      <alignment horizontal="center" vertical="center" wrapText="1"/>
    </xf>
    <xf numFmtId="188" fontId="20" fillId="9" borderId="19" xfId="1" applyNumberFormat="1" applyFont="1" applyFill="1" applyBorder="1" applyAlignment="1">
      <alignment vertical="center" shrinkToFit="1"/>
    </xf>
    <xf numFmtId="188" fontId="20" fillId="9" borderId="19" xfId="1" applyNumberFormat="1" applyFont="1" applyFill="1" applyBorder="1" applyAlignment="1">
      <alignment vertical="top" shrinkToFit="1"/>
    </xf>
    <xf numFmtId="3" fontId="20" fillId="9" borderId="19" xfId="0" applyNumberFormat="1" applyFont="1" applyFill="1" applyBorder="1" applyAlignment="1">
      <alignment horizontal="center" vertical="top" wrapText="1"/>
    </xf>
    <xf numFmtId="188" fontId="20" fillId="12" borderId="38" xfId="1" applyNumberFormat="1" applyFont="1" applyFill="1" applyBorder="1" applyAlignment="1">
      <alignment vertical="top" shrinkToFit="1"/>
    </xf>
    <xf numFmtId="0" fontId="17" fillId="0" borderId="8" xfId="0" applyFont="1" applyBorder="1" applyAlignment="1">
      <alignment horizontal="right" vertical="center"/>
    </xf>
    <xf numFmtId="0" fontId="17" fillId="0" borderId="0" xfId="0" applyFont="1" applyAlignment="1">
      <alignment vertical="top" wrapText="1"/>
    </xf>
    <xf numFmtId="188" fontId="17" fillId="0" borderId="21" xfId="1" applyNumberFormat="1" applyFont="1" applyBorder="1" applyAlignment="1">
      <alignment vertical="top"/>
    </xf>
    <xf numFmtId="188" fontId="20" fillId="0" borderId="21" xfId="1" applyNumberFormat="1" applyFont="1" applyBorder="1" applyAlignment="1">
      <alignment vertical="top"/>
    </xf>
    <xf numFmtId="188" fontId="20" fillId="3" borderId="57" xfId="1" applyNumberFormat="1" applyFont="1" applyFill="1" applyBorder="1" applyAlignment="1">
      <alignment vertical="top" shrinkToFit="1"/>
    </xf>
    <xf numFmtId="3" fontId="20" fillId="3" borderId="21" xfId="0" applyNumberFormat="1" applyFont="1" applyFill="1" applyBorder="1" applyAlignment="1">
      <alignment horizontal="center" vertical="top" shrinkToFit="1"/>
    </xf>
    <xf numFmtId="0" fontId="17" fillId="0" borderId="11" xfId="0" applyFont="1" applyBorder="1" applyAlignment="1">
      <alignment horizontal="right" vertical="center" wrapText="1"/>
    </xf>
    <xf numFmtId="188" fontId="17" fillId="0" borderId="22" xfId="1" applyNumberFormat="1" applyFont="1" applyBorder="1" applyAlignment="1">
      <alignment vertical="top"/>
    </xf>
    <xf numFmtId="188" fontId="20" fillId="3" borderId="18" xfId="1" applyNumberFormat="1" applyFont="1" applyFill="1" applyBorder="1" applyAlignment="1">
      <alignment vertical="top" shrinkToFit="1"/>
    </xf>
    <xf numFmtId="0" fontId="17" fillId="0" borderId="15" xfId="0" applyFont="1" applyBorder="1" applyAlignment="1">
      <alignment horizontal="right" vertical="center"/>
    </xf>
    <xf numFmtId="188" fontId="17" fillId="0" borderId="23" xfId="1" applyNumberFormat="1" applyFont="1" applyBorder="1" applyAlignment="1">
      <alignment vertical="top"/>
    </xf>
    <xf numFmtId="188" fontId="20" fillId="0" borderId="23" xfId="1" applyNumberFormat="1" applyFont="1" applyBorder="1" applyAlignment="1">
      <alignment vertical="top"/>
    </xf>
    <xf numFmtId="0" fontId="17" fillId="3" borderId="23" xfId="0" applyFont="1" applyFill="1" applyBorder="1" applyAlignment="1">
      <alignment horizontal="center" vertical="top" shrinkToFit="1"/>
    </xf>
    <xf numFmtId="0" fontId="17" fillId="0" borderId="30" xfId="0" applyFont="1" applyBorder="1" applyAlignment="1">
      <alignment horizontal="right" vertical="center"/>
    </xf>
    <xf numFmtId="188" fontId="17" fillId="0" borderId="28" xfId="1" applyNumberFormat="1" applyFont="1" applyBorder="1" applyAlignment="1">
      <alignment vertical="top"/>
    </xf>
    <xf numFmtId="188" fontId="17" fillId="0" borderId="28" xfId="1" applyNumberFormat="1" applyFont="1" applyBorder="1" applyAlignment="1">
      <alignment horizontal="center" vertical="top"/>
    </xf>
    <xf numFmtId="188" fontId="20" fillId="0" borderId="28" xfId="1" applyNumberFormat="1" applyFont="1" applyBorder="1" applyAlignment="1">
      <alignment vertical="top"/>
    </xf>
    <xf numFmtId="0" fontId="17" fillId="3" borderId="28" xfId="0" applyFont="1" applyFill="1" applyBorder="1" applyAlignment="1">
      <alignment horizontal="center" vertical="top" shrinkToFit="1"/>
    </xf>
    <xf numFmtId="0" fontId="17" fillId="3" borderId="29" xfId="0" applyFont="1" applyFill="1" applyBorder="1" applyAlignment="1">
      <alignment horizontal="center" vertical="top" shrinkToFit="1"/>
    </xf>
    <xf numFmtId="0" fontId="17" fillId="9" borderId="1" xfId="0" applyFont="1" applyFill="1" applyBorder="1" applyAlignment="1">
      <alignment horizontal="center" vertical="top"/>
    </xf>
    <xf numFmtId="49" fontId="20" fillId="9" borderId="27" xfId="0" applyNumberFormat="1" applyFont="1" applyFill="1" applyBorder="1" applyAlignment="1">
      <alignment horizontal="center" vertical="top" wrapText="1"/>
    </xf>
    <xf numFmtId="188" fontId="20" fillId="9" borderId="20" xfId="1" applyNumberFormat="1" applyFont="1" applyFill="1" applyBorder="1" applyAlignment="1">
      <alignment horizontal="center" vertical="top" shrinkToFit="1"/>
    </xf>
    <xf numFmtId="3" fontId="20" fillId="9" borderId="20" xfId="0" applyNumberFormat="1" applyFont="1" applyFill="1" applyBorder="1" applyAlignment="1">
      <alignment vertical="top" shrinkToFit="1"/>
    </xf>
    <xf numFmtId="188" fontId="20" fillId="9" borderId="20" xfId="1" applyNumberFormat="1" applyFont="1" applyFill="1" applyBorder="1" applyAlignment="1">
      <alignment vertical="top" shrinkToFit="1"/>
    </xf>
    <xf numFmtId="3" fontId="20" fillId="9" borderId="20" xfId="0" applyNumberFormat="1" applyFont="1" applyFill="1" applyBorder="1" applyAlignment="1">
      <alignment horizontal="center" vertical="top" shrinkToFit="1"/>
    </xf>
    <xf numFmtId="188" fontId="17" fillId="12" borderId="20" xfId="1" applyNumberFormat="1" applyFont="1" applyFill="1" applyBorder="1" applyAlignment="1">
      <alignment horizontal="left" vertical="top" shrinkToFit="1"/>
    </xf>
    <xf numFmtId="3" fontId="17" fillId="12" borderId="20" xfId="0" applyNumberFormat="1" applyFont="1" applyFill="1" applyBorder="1" applyAlignment="1">
      <alignment horizontal="left" vertical="top" shrinkToFit="1"/>
    </xf>
    <xf numFmtId="3" fontId="20" fillId="12" borderId="20" xfId="0" applyNumberFormat="1" applyFont="1" applyFill="1" applyBorder="1" applyAlignment="1">
      <alignment horizontal="left" vertical="top" shrinkToFit="1"/>
    </xf>
    <xf numFmtId="0" fontId="20" fillId="12" borderId="20" xfId="0" applyFont="1" applyFill="1" applyBorder="1" applyAlignment="1">
      <alignment horizontal="left" vertical="top" shrinkToFit="1"/>
    </xf>
    <xf numFmtId="188" fontId="20" fillId="12" borderId="20" xfId="1" applyNumberFormat="1" applyFont="1" applyFill="1" applyBorder="1" applyAlignment="1">
      <alignment vertical="top" shrinkToFit="1"/>
    </xf>
    <xf numFmtId="0" fontId="17" fillId="12" borderId="20" xfId="0" applyFont="1" applyFill="1" applyBorder="1" applyAlignment="1">
      <alignment horizontal="center" vertical="top" shrinkToFit="1"/>
    </xf>
    <xf numFmtId="0" fontId="20" fillId="7" borderId="20" xfId="0" applyFont="1" applyFill="1" applyBorder="1" applyAlignment="1">
      <alignment horizontal="left" vertical="top" indent="1" readingOrder="1"/>
    </xf>
    <xf numFmtId="0" fontId="20" fillId="7" borderId="20" xfId="0" applyFont="1" applyFill="1" applyBorder="1" applyAlignment="1">
      <alignment vertical="top"/>
    </xf>
    <xf numFmtId="188" fontId="17" fillId="7" borderId="20" xfId="1" applyNumberFormat="1" applyFont="1" applyFill="1" applyBorder="1" applyAlignment="1">
      <alignment vertical="top" shrinkToFit="1"/>
    </xf>
    <xf numFmtId="3" fontId="17" fillId="7" borderId="20" xfId="0" applyNumberFormat="1" applyFont="1" applyFill="1" applyBorder="1" applyAlignment="1">
      <alignment vertical="top" shrinkToFit="1"/>
    </xf>
    <xf numFmtId="3" fontId="20" fillId="7" borderId="20" xfId="0" applyNumberFormat="1" applyFont="1" applyFill="1" applyBorder="1" applyAlignment="1">
      <alignment vertical="top" shrinkToFit="1"/>
    </xf>
    <xf numFmtId="188" fontId="20" fillId="3" borderId="20" xfId="1" applyNumberFormat="1" applyFont="1" applyFill="1" applyBorder="1" applyAlignment="1">
      <alignment vertical="top" shrinkToFit="1"/>
    </xf>
    <xf numFmtId="0" fontId="17" fillId="3" borderId="20" xfId="0" applyFont="1" applyFill="1" applyBorder="1" applyAlignment="1">
      <alignment horizontal="center" vertical="top" wrapText="1"/>
    </xf>
    <xf numFmtId="3" fontId="17" fillId="8" borderId="28" xfId="0" applyNumberFormat="1" applyFont="1" applyFill="1" applyBorder="1" applyAlignment="1">
      <alignment vertical="top" shrinkToFit="1"/>
    </xf>
    <xf numFmtId="3" fontId="20" fillId="8" borderId="28" xfId="0" applyNumberFormat="1" applyFont="1" applyFill="1" applyBorder="1" applyAlignment="1">
      <alignment vertical="top" shrinkToFit="1"/>
    </xf>
    <xf numFmtId="0" fontId="20" fillId="8" borderId="28" xfId="0" applyFont="1" applyFill="1" applyBorder="1" applyAlignment="1">
      <alignment vertical="top" shrinkToFit="1"/>
    </xf>
    <xf numFmtId="0" fontId="17" fillId="0" borderId="11" xfId="9" applyFont="1" applyBorder="1" applyAlignment="1">
      <alignment horizontal="right" vertical="center" shrinkToFit="1"/>
    </xf>
    <xf numFmtId="0" fontId="17" fillId="8" borderId="22" xfId="0" applyNumberFormat="1" applyFont="1" applyFill="1" applyBorder="1" applyAlignment="1">
      <alignment vertical="top" shrinkToFit="1"/>
    </xf>
    <xf numFmtId="188" fontId="17" fillId="8" borderId="28" xfId="1" applyNumberFormat="1" applyFont="1" applyFill="1" applyBorder="1" applyAlignment="1">
      <alignment vertical="top" shrinkToFit="1"/>
    </xf>
    <xf numFmtId="188" fontId="20" fillId="8" borderId="22" xfId="1" applyNumberFormat="1" applyFont="1" applyFill="1" applyBorder="1" applyAlignment="1">
      <alignment vertical="top" shrinkToFit="1"/>
    </xf>
    <xf numFmtId="188" fontId="17" fillId="0" borderId="37" xfId="1" applyNumberFormat="1" applyFont="1" applyBorder="1" applyAlignment="1">
      <alignment vertical="top" shrinkToFit="1"/>
    </xf>
    <xf numFmtId="3" fontId="17" fillId="8" borderId="29" xfId="0" applyNumberFormat="1" applyFont="1" applyFill="1" applyBorder="1" applyAlignment="1">
      <alignment vertical="top" shrinkToFit="1"/>
    </xf>
    <xf numFmtId="3" fontId="20" fillId="8" borderId="29" xfId="0" applyNumberFormat="1" applyFont="1" applyFill="1" applyBorder="1" applyAlignment="1">
      <alignment vertical="top" shrinkToFit="1"/>
    </xf>
    <xf numFmtId="188" fontId="20" fillId="8" borderId="29" xfId="1" applyNumberFormat="1" applyFont="1" applyFill="1" applyBorder="1" applyAlignment="1">
      <alignment vertical="top" shrinkToFit="1"/>
    </xf>
    <xf numFmtId="0" fontId="1" fillId="3" borderId="22" xfId="0" applyFont="1" applyFill="1" applyBorder="1" applyAlignment="1">
      <alignment horizontal="center" vertical="top" shrinkToFit="1"/>
    </xf>
    <xf numFmtId="0" fontId="17" fillId="0" borderId="15" xfId="9" applyFont="1" applyBorder="1" applyAlignment="1">
      <alignment horizontal="right" vertical="center" shrinkToFit="1"/>
    </xf>
    <xf numFmtId="3" fontId="17" fillId="8" borderId="23" xfId="0" applyNumberFormat="1" applyFont="1" applyFill="1" applyBorder="1" applyAlignment="1">
      <alignment vertical="top" shrinkToFit="1"/>
    </xf>
    <xf numFmtId="3" fontId="20" fillId="8" borderId="23" xfId="0" applyNumberFormat="1" applyFont="1" applyFill="1" applyBorder="1" applyAlignment="1">
      <alignment vertical="top" shrinkToFit="1"/>
    </xf>
    <xf numFmtId="188" fontId="20" fillId="8" borderId="23" xfId="1" applyNumberFormat="1" applyFont="1" applyFill="1" applyBorder="1" applyAlignment="1">
      <alignment vertical="top" shrinkToFit="1"/>
    </xf>
    <xf numFmtId="0" fontId="1" fillId="3" borderId="23" xfId="0" applyFont="1" applyFill="1" applyBorder="1" applyAlignment="1">
      <alignment horizontal="center" vertical="top" shrinkToFit="1"/>
    </xf>
    <xf numFmtId="188" fontId="20" fillId="8" borderId="18" xfId="1" applyNumberFormat="1" applyFont="1" applyFill="1" applyBorder="1" applyAlignment="1">
      <alignment vertical="top" shrinkToFit="1"/>
    </xf>
    <xf numFmtId="0" fontId="1" fillId="3" borderId="18" xfId="0" applyFont="1" applyFill="1" applyBorder="1" applyAlignment="1">
      <alignment horizontal="center" vertical="top" shrinkToFit="1"/>
    </xf>
    <xf numFmtId="0" fontId="20" fillId="12" borderId="22" xfId="0" applyFont="1" applyFill="1" applyBorder="1" applyAlignment="1">
      <alignment horizontal="left" vertical="top" indent="1" readingOrder="1"/>
    </xf>
    <xf numFmtId="0" fontId="17" fillId="12" borderId="13" xfId="0" applyFont="1" applyFill="1" applyBorder="1" applyAlignment="1">
      <alignment vertical="center"/>
    </xf>
    <xf numFmtId="188" fontId="17" fillId="12" borderId="22" xfId="1" applyNumberFormat="1" applyFont="1" applyFill="1" applyBorder="1" applyAlignment="1">
      <alignment vertical="top" shrinkToFit="1"/>
    </xf>
    <xf numFmtId="3" fontId="17" fillId="12" borderId="22" xfId="0" applyNumberFormat="1" applyFont="1" applyFill="1" applyBorder="1" applyAlignment="1">
      <alignment vertical="top" shrinkToFit="1"/>
    </xf>
    <xf numFmtId="3" fontId="20" fillId="12" borderId="22" xfId="0" applyNumberFormat="1" applyFont="1" applyFill="1" applyBorder="1" applyAlignment="1">
      <alignment vertical="top" shrinkToFit="1"/>
    </xf>
    <xf numFmtId="188" fontId="20" fillId="12" borderId="22" xfId="1" applyNumberFormat="1" applyFont="1" applyFill="1" applyBorder="1" applyAlignment="1">
      <alignment vertical="top" shrinkToFit="1"/>
    </xf>
    <xf numFmtId="188" fontId="20" fillId="12" borderId="56" xfId="1" applyNumberFormat="1" applyFont="1" applyFill="1" applyBorder="1" applyAlignment="1">
      <alignment vertical="top" shrinkToFit="1"/>
    </xf>
    <xf numFmtId="188" fontId="17" fillId="0" borderId="18" xfId="1" applyNumberFormat="1" applyFont="1" applyBorder="1" applyAlignment="1">
      <alignment vertical="top" shrinkToFit="1"/>
    </xf>
    <xf numFmtId="3" fontId="17" fillId="8" borderId="18" xfId="0" applyNumberFormat="1" applyFont="1" applyFill="1" applyBorder="1" applyAlignment="1">
      <alignment vertical="top" shrinkToFit="1"/>
    </xf>
    <xf numFmtId="3" fontId="20" fillId="8" borderId="18" xfId="0" applyNumberFormat="1" applyFont="1" applyFill="1" applyBorder="1" applyAlignment="1">
      <alignment vertical="top" shrinkToFit="1"/>
    </xf>
    <xf numFmtId="0" fontId="17" fillId="3" borderId="18" xfId="0" applyFont="1" applyFill="1" applyBorder="1" applyAlignment="1">
      <alignment horizontal="center" vertical="top" shrinkToFit="1"/>
    </xf>
    <xf numFmtId="0" fontId="17" fillId="3" borderId="52" xfId="0" applyFont="1" applyFill="1" applyBorder="1" applyAlignment="1">
      <alignment horizontal="center" vertical="top" shrinkToFit="1"/>
    </xf>
    <xf numFmtId="0" fontId="17" fillId="3" borderId="55" xfId="0" applyFont="1" applyFill="1" applyBorder="1" applyAlignment="1">
      <alignment horizontal="center" vertical="top" shrinkToFit="1"/>
    </xf>
    <xf numFmtId="188" fontId="20" fillId="3" borderId="22" xfId="1" applyNumberFormat="1" applyFont="1" applyFill="1" applyBorder="1" applyAlignment="1">
      <alignment horizontal="right" vertical="top" shrinkToFit="1"/>
    </xf>
    <xf numFmtId="188" fontId="20" fillId="3" borderId="18" xfId="1" applyNumberFormat="1" applyFont="1" applyFill="1" applyBorder="1" applyAlignment="1">
      <alignment horizontal="right" vertical="top" shrinkToFit="1"/>
    </xf>
    <xf numFmtId="0" fontId="17" fillId="0" borderId="0" xfId="0" applyFont="1" applyAlignment="1">
      <alignment vertical="center" wrapText="1"/>
    </xf>
    <xf numFmtId="0" fontId="17" fillId="0" borderId="12" xfId="0" applyFont="1" applyBorder="1" applyAlignment="1">
      <alignment horizontal="left" vertical="center" wrapText="1"/>
    </xf>
    <xf numFmtId="0" fontId="63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188" fontId="20" fillId="8" borderId="28" xfId="1" applyNumberFormat="1" applyFont="1" applyFill="1" applyBorder="1" applyAlignment="1">
      <alignment vertical="top" shrinkToFit="1"/>
    </xf>
    <xf numFmtId="188" fontId="20" fillId="3" borderId="23" xfId="1" applyNumberFormat="1" applyFont="1" applyFill="1" applyBorder="1" applyAlignment="1">
      <alignment horizontal="right" vertical="top" shrinkToFit="1"/>
    </xf>
    <xf numFmtId="0" fontId="20" fillId="12" borderId="5" xfId="0" applyFont="1" applyFill="1" applyBorder="1" applyAlignment="1">
      <alignment horizontal="left" vertical="top" indent="1"/>
    </xf>
    <xf numFmtId="0" fontId="20" fillId="12" borderId="26" xfId="0" applyFont="1" applyFill="1" applyBorder="1"/>
    <xf numFmtId="188" fontId="17" fillId="12" borderId="19" xfId="1" applyNumberFormat="1" applyFont="1" applyFill="1" applyBorder="1" applyAlignment="1">
      <alignment vertical="top" shrinkToFit="1"/>
    </xf>
    <xf numFmtId="3" fontId="17" fillId="12" borderId="19" xfId="0" applyNumberFormat="1" applyFont="1" applyFill="1" applyBorder="1" applyAlignment="1">
      <alignment vertical="top" shrinkToFit="1"/>
    </xf>
    <xf numFmtId="3" fontId="20" fillId="12" borderId="19" xfId="0" applyNumberFormat="1" applyFont="1" applyFill="1" applyBorder="1" applyAlignment="1">
      <alignment vertical="top" shrinkToFit="1"/>
    </xf>
    <xf numFmtId="188" fontId="20" fillId="12" borderId="19" xfId="1" applyNumberFormat="1" applyFont="1" applyFill="1" applyBorder="1" applyAlignment="1">
      <alignment vertical="top" shrinkToFit="1"/>
    </xf>
    <xf numFmtId="188" fontId="20" fillId="12" borderId="35" xfId="0" applyNumberFormat="1" applyFont="1" applyFill="1" applyBorder="1" applyAlignment="1">
      <alignment vertical="top" shrinkToFit="1"/>
    </xf>
    <xf numFmtId="0" fontId="17" fillId="0" borderId="32" xfId="9" applyFont="1" applyBorder="1" applyAlignment="1">
      <alignment horizontal="right" vertical="center" shrinkToFit="1"/>
    </xf>
    <xf numFmtId="0" fontId="17" fillId="8" borderId="0" xfId="0" applyFont="1" applyFill="1" applyAlignment="1">
      <alignment wrapText="1"/>
    </xf>
    <xf numFmtId="188" fontId="17" fillId="8" borderId="17" xfId="1" applyNumberFormat="1" applyFont="1" applyFill="1" applyBorder="1" applyAlignment="1">
      <alignment vertical="top" shrinkToFit="1"/>
    </xf>
    <xf numFmtId="3" fontId="17" fillId="8" borderId="17" xfId="0" applyNumberFormat="1" applyFont="1" applyFill="1" applyBorder="1" applyAlignment="1">
      <alignment vertical="top" shrinkToFit="1"/>
    </xf>
    <xf numFmtId="3" fontId="20" fillId="8" borderId="17" xfId="0" applyNumberFormat="1" applyFont="1" applyFill="1" applyBorder="1" applyAlignment="1">
      <alignment vertical="top" shrinkToFit="1"/>
    </xf>
    <xf numFmtId="3" fontId="20" fillId="0" borderId="17" xfId="0" applyNumberFormat="1" applyFont="1" applyBorder="1" applyAlignment="1">
      <alignment vertical="top" shrinkToFit="1"/>
    </xf>
    <xf numFmtId="188" fontId="20" fillId="8" borderId="17" xfId="1" applyNumberFormat="1" applyFont="1" applyFill="1" applyBorder="1" applyAlignment="1">
      <alignment vertical="top" shrinkToFit="1"/>
    </xf>
    <xf numFmtId="188" fontId="20" fillId="3" borderId="17" xfId="1" applyNumberFormat="1" applyFont="1" applyFill="1" applyBorder="1" applyAlignment="1">
      <alignment vertical="top" shrinkToFit="1"/>
    </xf>
    <xf numFmtId="0" fontId="17" fillId="0" borderId="51" xfId="9" applyFont="1" applyBorder="1" applyAlignment="1">
      <alignment horizontal="right" vertical="center" shrinkToFit="1"/>
    </xf>
    <xf numFmtId="188" fontId="17" fillId="8" borderId="18" xfId="1" applyNumberFormat="1" applyFont="1" applyFill="1" applyBorder="1" applyAlignment="1">
      <alignment vertical="top" shrinkToFit="1"/>
    </xf>
    <xf numFmtId="0" fontId="20" fillId="8" borderId="18" xfId="0" applyFont="1" applyFill="1" applyBorder="1" applyAlignment="1">
      <alignment vertical="top" shrinkToFit="1"/>
    </xf>
    <xf numFmtId="0" fontId="17" fillId="8" borderId="13" xfId="0" applyFont="1" applyFill="1" applyBorder="1" applyAlignment="1">
      <alignment wrapText="1"/>
    </xf>
    <xf numFmtId="49" fontId="17" fillId="8" borderId="13" xfId="9" applyNumberFormat="1" applyFont="1" applyFill="1" applyBorder="1" applyAlignment="1">
      <alignment horizontal="left" vertical="top" wrapText="1"/>
    </xf>
    <xf numFmtId="188" fontId="17" fillId="8" borderId="29" xfId="1" applyNumberFormat="1" applyFont="1" applyFill="1" applyBorder="1" applyAlignment="1">
      <alignment vertical="top" shrinkToFit="1"/>
    </xf>
    <xf numFmtId="0" fontId="20" fillId="8" borderId="29" xfId="0" applyFont="1" applyFill="1" applyBorder="1" applyAlignment="1">
      <alignment vertical="top" shrinkToFit="1"/>
    </xf>
    <xf numFmtId="49" fontId="17" fillId="8" borderId="37" xfId="9" applyNumberFormat="1" applyFont="1" applyFill="1" applyBorder="1" applyAlignment="1">
      <alignment horizontal="left" vertical="top" wrapText="1"/>
    </xf>
    <xf numFmtId="188" fontId="43" fillId="3" borderId="29" xfId="1" applyNumberFormat="1" applyFont="1" applyFill="1" applyBorder="1" applyAlignment="1">
      <alignment vertical="top" shrinkToFit="1"/>
    </xf>
    <xf numFmtId="0" fontId="17" fillId="0" borderId="37" xfId="9" applyFont="1" applyBorder="1" applyAlignment="1">
      <alignment horizontal="left" vertical="top" wrapText="1"/>
    </xf>
    <xf numFmtId="0" fontId="17" fillId="0" borderId="13" xfId="9" applyFont="1" applyBorder="1" applyAlignment="1">
      <alignment horizontal="left" vertical="top" wrapText="1"/>
    </xf>
    <xf numFmtId="0" fontId="17" fillId="0" borderId="61" xfId="9" applyFont="1" applyBorder="1" applyAlignment="1">
      <alignment horizontal="right" vertical="center" shrinkToFit="1"/>
    </xf>
    <xf numFmtId="0" fontId="17" fillId="0" borderId="16" xfId="9" applyFont="1" applyBorder="1" applyAlignment="1">
      <alignment horizontal="left" vertical="top" wrapText="1"/>
    </xf>
    <xf numFmtId="0" fontId="17" fillId="0" borderId="1" xfId="9" applyFont="1" applyBorder="1" applyAlignment="1">
      <alignment horizontal="center" vertical="center" shrinkToFit="1"/>
    </xf>
    <xf numFmtId="0" fontId="17" fillId="0" borderId="27" xfId="9" applyFont="1" applyBorder="1" applyAlignment="1">
      <alignment horizontal="left" vertical="top" wrapText="1"/>
    </xf>
    <xf numFmtId="188" fontId="17" fillId="0" borderId="20" xfId="1" applyNumberFormat="1" applyFont="1" applyBorder="1" applyAlignment="1">
      <alignment vertical="top" shrinkToFit="1"/>
    </xf>
    <xf numFmtId="3" fontId="17" fillId="8" borderId="20" xfId="0" applyNumberFormat="1" applyFont="1" applyFill="1" applyBorder="1" applyAlignment="1">
      <alignment vertical="top" shrinkToFit="1"/>
    </xf>
    <xf numFmtId="3" fontId="20" fillId="8" borderId="20" xfId="0" applyNumberFormat="1" applyFont="1" applyFill="1" applyBorder="1" applyAlignment="1">
      <alignment vertical="top" shrinkToFit="1"/>
    </xf>
    <xf numFmtId="3" fontId="20" fillId="0" borderId="20" xfId="0" applyNumberFormat="1" applyFont="1" applyBorder="1" applyAlignment="1">
      <alignment vertical="top" shrinkToFit="1"/>
    </xf>
    <xf numFmtId="188" fontId="20" fillId="8" borderId="20" xfId="1" applyNumberFormat="1" applyFont="1" applyFill="1" applyBorder="1" applyAlignment="1">
      <alignment vertical="top" shrinkToFit="1"/>
    </xf>
    <xf numFmtId="0" fontId="17" fillId="3" borderId="20" xfId="0" applyFont="1" applyFill="1" applyBorder="1" applyAlignment="1">
      <alignment horizontal="center" vertical="top" shrinkToFit="1"/>
    </xf>
    <xf numFmtId="0" fontId="17" fillId="0" borderId="32" xfId="9" applyFont="1" applyBorder="1" applyAlignment="1">
      <alignment horizontal="center" vertical="center" shrinkToFit="1"/>
    </xf>
    <xf numFmtId="0" fontId="17" fillId="0" borderId="33" xfId="9" applyFont="1" applyBorder="1" applyAlignment="1">
      <alignment horizontal="left" vertical="top" wrapText="1"/>
    </xf>
    <xf numFmtId="188" fontId="43" fillId="3" borderId="18" xfId="1" applyNumberFormat="1" applyFont="1" applyFill="1" applyBorder="1" applyAlignment="1">
      <alignment vertical="top" shrinkToFit="1"/>
    </xf>
    <xf numFmtId="0" fontId="17" fillId="0" borderId="51" xfId="9" applyFont="1" applyBorder="1" applyAlignment="1">
      <alignment horizontal="center" vertical="center" shrinkToFit="1"/>
    </xf>
    <xf numFmtId="0" fontId="17" fillId="0" borderId="11" xfId="9" applyFont="1" applyBorder="1" applyAlignment="1">
      <alignment horizontal="center" vertical="center" shrinkToFit="1"/>
    </xf>
    <xf numFmtId="0" fontId="44" fillId="0" borderId="37" xfId="9" applyFont="1" applyBorder="1" applyAlignment="1">
      <alignment horizontal="left" vertical="top" wrapText="1"/>
    </xf>
    <xf numFmtId="0" fontId="20" fillId="12" borderId="1" xfId="0" applyFont="1" applyFill="1" applyBorder="1" applyAlignment="1">
      <alignment horizontal="left" vertical="top" indent="1"/>
    </xf>
    <xf numFmtId="0" fontId="20" fillId="12" borderId="27" xfId="0" applyFont="1" applyFill="1" applyBorder="1" applyAlignment="1">
      <alignment vertical="top"/>
    </xf>
    <xf numFmtId="0" fontId="17" fillId="8" borderId="8" xfId="9" applyFont="1" applyFill="1" applyBorder="1" applyAlignment="1">
      <alignment horizontal="right" vertical="center" shrinkToFit="1"/>
    </xf>
    <xf numFmtId="0" fontId="17" fillId="0" borderId="10" xfId="0" applyFont="1" applyBorder="1" applyAlignment="1">
      <alignment wrapText="1"/>
    </xf>
    <xf numFmtId="3" fontId="17" fillId="8" borderId="21" xfId="0" applyNumberFormat="1" applyFont="1" applyFill="1" applyBorder="1" applyAlignment="1">
      <alignment vertical="top" shrinkToFit="1"/>
    </xf>
    <xf numFmtId="3" fontId="20" fillId="8" borderId="21" xfId="0" applyNumberFormat="1" applyFont="1" applyFill="1" applyBorder="1" applyAlignment="1">
      <alignment vertical="top" shrinkToFit="1"/>
    </xf>
    <xf numFmtId="188" fontId="20" fillId="8" borderId="21" xfId="1" applyNumberFormat="1" applyFont="1" applyFill="1" applyBorder="1" applyAlignment="1">
      <alignment vertical="top" shrinkToFit="1"/>
    </xf>
    <xf numFmtId="0" fontId="17" fillId="8" borderId="36" xfId="9" applyFont="1" applyFill="1" applyBorder="1" applyAlignment="1">
      <alignment horizontal="right" vertical="center" shrinkToFit="1"/>
    </xf>
    <xf numFmtId="0" fontId="17" fillId="0" borderId="0" xfId="0" applyFont="1" applyAlignment="1">
      <alignment wrapText="1"/>
    </xf>
    <xf numFmtId="0" fontId="17" fillId="8" borderId="11" xfId="9" applyFont="1" applyFill="1" applyBorder="1" applyAlignment="1">
      <alignment horizontal="right" vertical="center" shrinkToFit="1"/>
    </xf>
    <xf numFmtId="49" fontId="17" fillId="8" borderId="13" xfId="0" applyNumberFormat="1" applyFont="1" applyFill="1" applyBorder="1" applyAlignment="1">
      <alignment horizontal="left" vertical="top" wrapText="1"/>
    </xf>
    <xf numFmtId="49" fontId="17" fillId="8" borderId="37" xfId="0" applyNumberFormat="1" applyFont="1" applyFill="1" applyBorder="1" applyAlignment="1">
      <alignment horizontal="left" vertical="top" wrapText="1"/>
    </xf>
    <xf numFmtId="188" fontId="17" fillId="8" borderId="37" xfId="1" applyNumberFormat="1" applyFont="1" applyFill="1" applyBorder="1" applyAlignment="1">
      <alignment vertical="top" shrinkToFit="1"/>
    </xf>
    <xf numFmtId="188" fontId="20" fillId="3" borderId="29" xfId="1" applyNumberFormat="1" applyFont="1" applyFill="1" applyBorder="1" applyAlignment="1">
      <alignment horizontal="right" vertical="top" shrinkToFit="1"/>
    </xf>
    <xf numFmtId="188" fontId="17" fillId="8" borderId="13" xfId="1" applyNumberFormat="1" applyFont="1" applyFill="1" applyBorder="1" applyAlignment="1">
      <alignment vertical="top" shrinkToFit="1"/>
    </xf>
    <xf numFmtId="0" fontId="17" fillId="8" borderId="15" xfId="9" applyFont="1" applyFill="1" applyBorder="1" applyAlignment="1">
      <alignment horizontal="right" vertical="center" shrinkToFit="1"/>
    </xf>
    <xf numFmtId="49" fontId="17" fillId="8" borderId="16" xfId="0" applyNumberFormat="1" applyFont="1" applyFill="1" applyBorder="1" applyAlignment="1">
      <alignment horizontal="left" vertical="top" wrapText="1"/>
    </xf>
    <xf numFmtId="188" fontId="17" fillId="8" borderId="16" xfId="1" applyNumberFormat="1" applyFont="1" applyFill="1" applyBorder="1" applyAlignment="1">
      <alignment vertical="top" shrinkToFit="1"/>
    </xf>
    <xf numFmtId="0" fontId="17" fillId="8" borderId="32" xfId="9" applyFont="1" applyFill="1" applyBorder="1" applyAlignment="1">
      <alignment horizontal="right" vertical="center" shrinkToFit="1"/>
    </xf>
    <xf numFmtId="0" fontId="20" fillId="8" borderId="33" xfId="0" applyFont="1" applyFill="1" applyBorder="1" applyAlignment="1">
      <alignment wrapText="1"/>
    </xf>
    <xf numFmtId="188" fontId="17" fillId="8" borderId="33" xfId="1" applyNumberFormat="1" applyFont="1" applyFill="1" applyBorder="1" applyAlignment="1">
      <alignment vertical="top" shrinkToFit="1"/>
    </xf>
    <xf numFmtId="0" fontId="20" fillId="8" borderId="16" xfId="0" applyFont="1" applyFill="1" applyBorder="1" applyAlignment="1">
      <alignment wrapText="1"/>
    </xf>
    <xf numFmtId="0" fontId="20" fillId="8" borderId="16" xfId="0" applyFont="1" applyFill="1" applyBorder="1" applyAlignment="1">
      <alignment vertical="top" shrinkToFit="1"/>
    </xf>
    <xf numFmtId="0" fontId="17" fillId="8" borderId="30" xfId="9" applyFont="1" applyFill="1" applyBorder="1" applyAlignment="1">
      <alignment horizontal="right" vertical="center" shrinkToFit="1"/>
    </xf>
    <xf numFmtId="0" fontId="20" fillId="8" borderId="24" xfId="0" applyFont="1" applyFill="1" applyBorder="1" applyAlignment="1">
      <alignment wrapText="1"/>
    </xf>
    <xf numFmtId="188" fontId="17" fillId="8" borderId="55" xfId="1" applyNumberFormat="1" applyFont="1" applyFill="1" applyBorder="1" applyAlignment="1">
      <alignment vertical="top" shrinkToFit="1"/>
    </xf>
    <xf numFmtId="3" fontId="17" fillId="8" borderId="33" xfId="0" applyNumberFormat="1" applyFont="1" applyFill="1" applyBorder="1" applyAlignment="1">
      <alignment vertical="top" shrinkToFit="1"/>
    </xf>
    <xf numFmtId="0" fontId="20" fillId="8" borderId="33" xfId="0" applyFont="1" applyFill="1" applyBorder="1" applyAlignment="1">
      <alignment vertical="top" shrinkToFit="1"/>
    </xf>
    <xf numFmtId="0" fontId="20" fillId="8" borderId="13" xfId="0" applyFont="1" applyFill="1" applyBorder="1" applyAlignment="1">
      <alignment wrapText="1"/>
    </xf>
    <xf numFmtId="0" fontId="20" fillId="8" borderId="37" xfId="0" applyFont="1" applyFill="1" applyBorder="1" applyAlignment="1">
      <alignment vertical="top" shrinkToFit="1"/>
    </xf>
    <xf numFmtId="0" fontId="20" fillId="8" borderId="31" xfId="0" applyFont="1" applyFill="1" applyBorder="1" applyAlignment="1">
      <alignment wrapText="1"/>
    </xf>
    <xf numFmtId="0" fontId="20" fillId="8" borderId="0" xfId="0" applyFont="1" applyFill="1" applyAlignment="1">
      <alignment wrapText="1"/>
    </xf>
    <xf numFmtId="0" fontId="17" fillId="0" borderId="3" xfId="9" applyFont="1" applyBorder="1" applyAlignment="1">
      <alignment horizontal="right" vertical="center" shrinkToFit="1"/>
    </xf>
    <xf numFmtId="188" fontId="20" fillId="0" borderId="29" xfId="1" applyNumberFormat="1" applyFont="1" applyBorder="1" applyAlignment="1">
      <alignment vertical="top" shrinkToFit="1"/>
    </xf>
    <xf numFmtId="0" fontId="20" fillId="8" borderId="17" xfId="0" applyFont="1" applyFill="1" applyBorder="1" applyAlignment="1">
      <alignment vertical="top" shrinkToFit="1"/>
    </xf>
    <xf numFmtId="0" fontId="17" fillId="3" borderId="21" xfId="0" applyFont="1" applyFill="1" applyBorder="1" applyAlignment="1">
      <alignment horizontal="center" vertical="top" shrinkToFit="1"/>
    </xf>
    <xf numFmtId="0" fontId="17" fillId="0" borderId="36" xfId="9" applyFont="1" applyBorder="1" applyAlignment="1">
      <alignment horizontal="right" vertical="center" shrinkToFit="1"/>
    </xf>
    <xf numFmtId="0" fontId="20" fillId="8" borderId="11" xfId="0" applyFont="1" applyFill="1" applyBorder="1"/>
    <xf numFmtId="0" fontId="20" fillId="8" borderId="22" xfId="0" applyFont="1" applyFill="1" applyBorder="1"/>
    <xf numFmtId="0" fontId="20" fillId="8" borderId="36" xfId="0" applyFont="1" applyFill="1" applyBorder="1"/>
    <xf numFmtId="188" fontId="17" fillId="12" borderId="20" xfId="1" applyNumberFormat="1" applyFont="1" applyFill="1" applyBorder="1" applyAlignment="1">
      <alignment horizontal="center" vertical="top" shrinkToFit="1"/>
    </xf>
    <xf numFmtId="0" fontId="17" fillId="8" borderId="8" xfId="0" applyFont="1" applyFill="1" applyBorder="1" applyAlignment="1">
      <alignment horizontal="right" vertical="center"/>
    </xf>
    <xf numFmtId="0" fontId="17" fillId="0" borderId="33" xfId="0" applyFont="1" applyBorder="1" applyAlignment="1">
      <alignment wrapText="1"/>
    </xf>
    <xf numFmtId="188" fontId="43" fillId="3" borderId="28" xfId="1" applyNumberFormat="1" applyFont="1" applyFill="1" applyBorder="1" applyAlignment="1">
      <alignment vertical="top" shrinkToFit="1"/>
    </xf>
    <xf numFmtId="0" fontId="17" fillId="8" borderId="11" xfId="0" applyFont="1" applyFill="1" applyBorder="1" applyAlignment="1">
      <alignment horizontal="right" vertical="center"/>
    </xf>
    <xf numFmtId="188" fontId="43" fillId="3" borderId="22" xfId="1" applyNumberFormat="1" applyFont="1" applyFill="1" applyBorder="1" applyAlignment="1">
      <alignment vertical="top" shrinkToFit="1"/>
    </xf>
    <xf numFmtId="0" fontId="17" fillId="8" borderId="51" xfId="0" applyFont="1" applyFill="1" applyBorder="1" applyAlignment="1">
      <alignment horizontal="right" vertical="center"/>
    </xf>
    <xf numFmtId="0" fontId="17" fillId="0" borderId="12" xfId="0" applyFont="1" applyBorder="1" applyAlignment="1">
      <alignment wrapText="1"/>
    </xf>
    <xf numFmtId="3" fontId="20" fillId="8" borderId="13" xfId="0" applyNumberFormat="1" applyFont="1" applyFill="1" applyBorder="1" applyAlignment="1">
      <alignment vertical="top" shrinkToFit="1"/>
    </xf>
    <xf numFmtId="0" fontId="17" fillId="8" borderId="30" xfId="0" applyFont="1" applyFill="1" applyBorder="1" applyAlignment="1">
      <alignment horizontal="right" vertical="center"/>
    </xf>
    <xf numFmtId="188" fontId="20" fillId="0" borderId="12" xfId="1" applyNumberFormat="1" applyFont="1" applyBorder="1" applyAlignment="1">
      <alignment vertical="top"/>
    </xf>
    <xf numFmtId="188" fontId="43" fillId="18" borderId="22" xfId="1" applyNumberFormat="1" applyFont="1" applyFill="1" applyBorder="1" applyAlignment="1">
      <alignment vertical="top"/>
    </xf>
    <xf numFmtId="0" fontId="20" fillId="0" borderId="0" xfId="0" applyFont="1" applyAlignment="1">
      <alignment vertical="top" wrapText="1"/>
    </xf>
    <xf numFmtId="188" fontId="20" fillId="0" borderId="18" xfId="1" applyNumberFormat="1" applyFont="1" applyBorder="1" applyAlignment="1">
      <alignment vertical="top"/>
    </xf>
    <xf numFmtId="188" fontId="20" fillId="0" borderId="0" xfId="1" applyNumberFormat="1" applyFont="1" applyAlignment="1">
      <alignment vertical="top"/>
    </xf>
    <xf numFmtId="188" fontId="20" fillId="18" borderId="18" xfId="1" applyNumberFormat="1" applyFont="1" applyFill="1" applyBorder="1" applyAlignment="1">
      <alignment vertical="top"/>
    </xf>
    <xf numFmtId="0" fontId="17" fillId="18" borderId="32" xfId="0" applyFont="1" applyFill="1" applyBorder="1" applyAlignment="1">
      <alignment horizontal="center" vertical="top"/>
    </xf>
    <xf numFmtId="188" fontId="20" fillId="16" borderId="18" xfId="1" applyNumberFormat="1" applyFont="1" applyFill="1" applyBorder="1" applyAlignment="1">
      <alignment vertical="top"/>
    </xf>
    <xf numFmtId="188" fontId="20" fillId="16" borderId="0" xfId="1" applyNumberFormat="1" applyFont="1" applyFill="1" applyAlignment="1">
      <alignment vertical="top"/>
    </xf>
    <xf numFmtId="3" fontId="20" fillId="0" borderId="0" xfId="0" applyNumberFormat="1" applyFont="1" applyAlignment="1">
      <alignment vertical="top"/>
    </xf>
    <xf numFmtId="3" fontId="20" fillId="0" borderId="18" xfId="0" applyNumberFormat="1" applyFont="1" applyBorder="1" applyAlignment="1">
      <alignment vertical="top"/>
    </xf>
    <xf numFmtId="188" fontId="20" fillId="18" borderId="18" xfId="1" applyNumberFormat="1" applyFont="1" applyFill="1" applyBorder="1"/>
    <xf numFmtId="0" fontId="17" fillId="8" borderId="54" xfId="0" applyFont="1" applyFill="1" applyBorder="1" applyAlignment="1">
      <alignment horizontal="right" vertical="center"/>
    </xf>
    <xf numFmtId="0" fontId="17" fillId="0" borderId="12" xfId="0" applyFont="1" applyBorder="1" applyAlignment="1">
      <alignment vertical="top" wrapText="1"/>
    </xf>
    <xf numFmtId="3" fontId="20" fillId="0" borderId="12" xfId="0" applyNumberFormat="1" applyFont="1" applyBorder="1" applyAlignment="1">
      <alignment vertical="top"/>
    </xf>
    <xf numFmtId="3" fontId="20" fillId="0" borderId="22" xfId="0" applyNumberFormat="1" applyFont="1" applyBorder="1" applyAlignment="1">
      <alignment vertical="top"/>
    </xf>
    <xf numFmtId="188" fontId="43" fillId="18" borderId="22" xfId="1" applyNumberFormat="1" applyFont="1" applyFill="1" applyBorder="1"/>
    <xf numFmtId="0" fontId="17" fillId="18" borderId="52" xfId="0" applyFont="1" applyFill="1" applyBorder="1" applyAlignment="1">
      <alignment horizontal="center" vertical="top"/>
    </xf>
    <xf numFmtId="188" fontId="20" fillId="18" borderId="22" xfId="1" applyNumberFormat="1" applyFont="1" applyFill="1" applyBorder="1"/>
    <xf numFmtId="3" fontId="20" fillId="0" borderId="14" xfId="0" applyNumberFormat="1" applyFont="1" applyBorder="1" applyAlignment="1">
      <alignment vertical="top"/>
    </xf>
    <xf numFmtId="3" fontId="20" fillId="0" borderId="23" xfId="0" applyNumberFormat="1" applyFont="1" applyBorder="1" applyAlignment="1">
      <alignment vertical="top"/>
    </xf>
    <xf numFmtId="0" fontId="20" fillId="0" borderId="23" xfId="0" applyFont="1" applyBorder="1" applyAlignment="1">
      <alignment vertical="top"/>
    </xf>
    <xf numFmtId="188" fontId="43" fillId="18" borderId="23" xfId="1" applyNumberFormat="1" applyFont="1" applyFill="1" applyBorder="1"/>
    <xf numFmtId="0" fontId="17" fillId="18" borderId="58" xfId="0" applyFont="1" applyFill="1" applyBorder="1" applyAlignment="1">
      <alignment horizontal="center" vertical="top"/>
    </xf>
    <xf numFmtId="0" fontId="20" fillId="0" borderId="4" xfId="0" applyFont="1" applyBorder="1" applyAlignment="1">
      <alignment vertical="top"/>
    </xf>
    <xf numFmtId="188" fontId="43" fillId="8" borderId="0" xfId="1" applyNumberFormat="1" applyFont="1" applyFill="1"/>
    <xf numFmtId="0" fontId="17" fillId="8" borderId="0" xfId="0" applyFont="1" applyFill="1" applyAlignment="1">
      <alignment horizontal="center" vertical="top"/>
    </xf>
    <xf numFmtId="188" fontId="43" fillId="0" borderId="0" xfId="1" applyNumberFormat="1" applyFont="1"/>
    <xf numFmtId="0" fontId="17" fillId="0" borderId="5" xfId="0" applyFont="1" applyBorder="1" applyAlignment="1">
      <alignment horizontal="right" vertical="top"/>
    </xf>
    <xf numFmtId="0" fontId="17" fillId="0" borderId="6" xfId="0" applyFont="1" applyBorder="1" applyAlignment="1">
      <alignment vertical="top" wrapText="1"/>
    </xf>
    <xf numFmtId="188" fontId="17" fillId="0" borderId="19" xfId="1" applyNumberFormat="1" applyFont="1" applyBorder="1" applyAlignment="1">
      <alignment vertical="top" shrinkToFit="1"/>
    </xf>
    <xf numFmtId="3" fontId="17" fillId="0" borderId="19" xfId="0" applyNumberFormat="1" applyFont="1" applyBorder="1" applyAlignment="1">
      <alignment vertical="top" shrinkToFit="1"/>
    </xf>
    <xf numFmtId="3" fontId="20" fillId="0" borderId="19" xfId="0" applyNumberFormat="1" applyFont="1" applyBorder="1" applyAlignment="1">
      <alignment vertical="top" shrinkToFit="1"/>
    </xf>
    <xf numFmtId="0" fontId="20" fillId="0" borderId="19" xfId="0" applyFont="1" applyBorder="1" applyAlignment="1">
      <alignment vertical="top" shrinkToFit="1"/>
    </xf>
    <xf numFmtId="188" fontId="20" fillId="3" borderId="19" xfId="1" applyNumberFormat="1" applyFont="1" applyFill="1" applyBorder="1" applyAlignment="1">
      <alignment vertical="top" shrinkToFit="1"/>
    </xf>
    <xf numFmtId="0" fontId="17" fillId="3" borderId="19" xfId="0" applyFont="1" applyFill="1" applyBorder="1" applyAlignment="1">
      <alignment horizontal="center" vertical="top" wrapText="1"/>
    </xf>
    <xf numFmtId="0" fontId="17" fillId="0" borderId="26" xfId="0" applyFont="1" applyBorder="1" applyAlignment="1">
      <alignment vertical="top" wrapText="1"/>
    </xf>
    <xf numFmtId="188" fontId="20" fillId="0" borderId="19" xfId="1" applyNumberFormat="1" applyFont="1" applyBorder="1" applyAlignment="1">
      <alignment vertical="top" shrinkToFit="1"/>
    </xf>
    <xf numFmtId="0" fontId="17" fillId="0" borderId="15" xfId="0" applyFont="1" applyBorder="1" applyAlignment="1">
      <alignment vertical="top"/>
    </xf>
    <xf numFmtId="49" fontId="17" fillId="0" borderId="16" xfId="0" applyNumberFormat="1" applyFont="1" applyBorder="1" applyAlignment="1">
      <alignment horizontal="left" vertical="top" wrapText="1"/>
    </xf>
    <xf numFmtId="0" fontId="17" fillId="0" borderId="14" xfId="0" applyFont="1" applyBorder="1" applyAlignment="1">
      <alignment vertical="top"/>
    </xf>
    <xf numFmtId="188" fontId="17" fillId="0" borderId="18" xfId="1" applyNumberFormat="1" applyFont="1" applyBorder="1" applyAlignment="1">
      <alignment vertical="top"/>
    </xf>
    <xf numFmtId="0" fontId="17" fillId="0" borderId="30" xfId="9" applyFont="1" applyBorder="1" applyAlignment="1">
      <alignment horizontal="right" vertical="center" shrinkToFit="1"/>
    </xf>
    <xf numFmtId="0" fontId="57" fillId="0" borderId="31" xfId="0" applyFont="1" applyBorder="1" applyAlignment="1">
      <alignment horizontal="justify" vertical="center"/>
    </xf>
    <xf numFmtId="0" fontId="57" fillId="0" borderId="16" xfId="0" applyFont="1" applyBorder="1" applyAlignment="1">
      <alignment horizontal="justify" vertical="center"/>
    </xf>
    <xf numFmtId="188" fontId="17" fillId="8" borderId="23" xfId="1" applyNumberFormat="1" applyFont="1" applyFill="1" applyBorder="1" applyAlignment="1">
      <alignment vertical="top" shrinkToFit="1"/>
    </xf>
    <xf numFmtId="0" fontId="20" fillId="8" borderId="23" xfId="0" applyFont="1" applyFill="1" applyBorder="1" applyAlignment="1">
      <alignment vertical="top" shrinkToFit="1"/>
    </xf>
    <xf numFmtId="0" fontId="1" fillId="3" borderId="28" xfId="0" applyFont="1" applyFill="1" applyBorder="1" applyAlignment="1">
      <alignment horizontal="center" vertical="top" shrinkToFit="1"/>
    </xf>
    <xf numFmtId="0" fontId="44" fillId="0" borderId="16" xfId="0" applyFont="1" applyBorder="1" applyAlignment="1">
      <alignment vertical="center"/>
    </xf>
    <xf numFmtId="0" fontId="17" fillId="3" borderId="58" xfId="0" applyFont="1" applyFill="1" applyBorder="1" applyAlignment="1">
      <alignment horizontal="center" vertical="top" shrinkToFit="1"/>
    </xf>
    <xf numFmtId="188" fontId="20" fillId="3" borderId="28" xfId="1" applyNumberFormat="1" applyFont="1" applyFill="1" applyBorder="1" applyAlignment="1">
      <alignment horizontal="right" vertical="top" shrinkToFit="1"/>
    </xf>
    <xf numFmtId="0" fontId="17" fillId="8" borderId="14" xfId="0" applyFont="1" applyFill="1" applyBorder="1" applyAlignment="1">
      <alignment wrapText="1"/>
    </xf>
    <xf numFmtId="0" fontId="17" fillId="0" borderId="61" xfId="9" applyFont="1" applyBorder="1" applyAlignment="1">
      <alignment horizontal="center" vertical="center" shrinkToFit="1"/>
    </xf>
    <xf numFmtId="0" fontId="44" fillId="0" borderId="13" xfId="9" applyFont="1" applyBorder="1" applyAlignment="1">
      <alignment horizontal="left" vertical="top" wrapText="1"/>
    </xf>
    <xf numFmtId="0" fontId="54" fillId="0" borderId="31" xfId="0" applyFont="1" applyBorder="1" applyAlignment="1">
      <alignment wrapText="1"/>
    </xf>
    <xf numFmtId="49" fontId="17" fillId="8" borderId="31" xfId="0" applyNumberFormat="1" applyFont="1" applyFill="1" applyBorder="1" applyAlignment="1">
      <alignment horizontal="left" vertical="top" wrapText="1"/>
    </xf>
    <xf numFmtId="0" fontId="20" fillId="8" borderId="59" xfId="0" applyFont="1" applyFill="1" applyBorder="1" applyAlignment="1">
      <alignment wrapText="1"/>
    </xf>
    <xf numFmtId="0" fontId="20" fillId="8" borderId="60" xfId="0" applyFont="1" applyFill="1" applyBorder="1" applyAlignment="1">
      <alignment wrapText="1"/>
    </xf>
    <xf numFmtId="0" fontId="20" fillId="8" borderId="30" xfId="0" applyFont="1" applyFill="1" applyBorder="1"/>
    <xf numFmtId="0" fontId="20" fillId="8" borderId="32" xfId="0" applyFont="1" applyFill="1" applyBorder="1"/>
    <xf numFmtId="0" fontId="20" fillId="8" borderId="28" xfId="0" applyFont="1" applyFill="1" applyBorder="1"/>
    <xf numFmtId="0" fontId="20" fillId="8" borderId="15" xfId="0" applyFont="1" applyFill="1" applyBorder="1"/>
    <xf numFmtId="0" fontId="20" fillId="8" borderId="23" xfId="0" applyFont="1" applyFill="1" applyBorder="1"/>
    <xf numFmtId="0" fontId="17" fillId="0" borderId="1" xfId="9" applyFont="1" applyBorder="1" applyAlignment="1">
      <alignment horizontal="right" vertical="center" shrinkToFit="1"/>
    </xf>
    <xf numFmtId="0" fontId="59" fillId="0" borderId="27" xfId="0" applyFont="1" applyBorder="1" applyAlignment="1">
      <alignment wrapText="1"/>
    </xf>
    <xf numFmtId="0" fontId="20" fillId="8" borderId="1" xfId="0" applyFont="1" applyFill="1" applyBorder="1"/>
    <xf numFmtId="0" fontId="20" fillId="8" borderId="20" xfId="0" applyFont="1" applyFill="1" applyBorder="1"/>
    <xf numFmtId="188" fontId="20" fillId="3" borderId="20" xfId="1" applyNumberFormat="1" applyFont="1" applyFill="1" applyBorder="1" applyAlignment="1">
      <alignment horizontal="right" vertical="top" shrinkToFit="1"/>
    </xf>
    <xf numFmtId="0" fontId="17" fillId="8" borderId="15" xfId="0" applyFont="1" applyFill="1" applyBorder="1" applyAlignment="1">
      <alignment horizontal="right" vertical="center"/>
    </xf>
    <xf numFmtId="188" fontId="30" fillId="0" borderId="21" xfId="1" applyNumberFormat="1" applyFont="1" applyBorder="1" applyAlignment="1">
      <alignment horizontal="left" vertical="center" shrinkToFit="1"/>
    </xf>
    <xf numFmtId="188" fontId="30" fillId="0" borderId="21" xfId="9" applyNumberFormat="1" applyFont="1" applyBorder="1" applyAlignment="1">
      <alignment horizontal="left" vertical="center" shrinkToFit="1"/>
    </xf>
    <xf numFmtId="0" fontId="59" fillId="0" borderId="20" xfId="0" applyFont="1" applyBorder="1" applyAlignment="1">
      <alignment vertical="top" wrapText="1"/>
    </xf>
    <xf numFmtId="0" fontId="17" fillId="0" borderId="20" xfId="0" applyFont="1" applyBorder="1" applyAlignment="1">
      <alignment horizontal="left" vertical="top" wrapText="1"/>
    </xf>
    <xf numFmtId="188" fontId="29" fillId="0" borderId="10" xfId="1" applyNumberFormat="1" applyFont="1" applyBorder="1" applyAlignment="1">
      <alignment vertical="center" shrinkToFit="1"/>
    </xf>
    <xf numFmtId="49" fontId="30" fillId="8" borderId="20" xfId="0" applyNumberFormat="1" applyFont="1" applyFill="1" applyBorder="1" applyAlignment="1">
      <alignment horizontal="right" vertical="top"/>
    </xf>
    <xf numFmtId="0" fontId="57" fillId="0" borderId="20" xfId="0" applyFont="1" applyBorder="1" applyAlignment="1">
      <alignment horizontal="justify" vertical="top"/>
    </xf>
    <xf numFmtId="0" fontId="17" fillId="0" borderId="20" xfId="9" applyFont="1" applyBorder="1" applyAlignment="1">
      <alignment horizontal="right" vertical="center" shrinkToFit="1"/>
    </xf>
    <xf numFmtId="0" fontId="17" fillId="0" borderId="20" xfId="0" applyFont="1" applyBorder="1" applyAlignment="1">
      <alignment vertical="top" wrapText="1"/>
    </xf>
    <xf numFmtId="0" fontId="54" fillId="0" borderId="20" xfId="0" applyFont="1" applyBorder="1" applyAlignment="1">
      <alignment vertical="top" wrapText="1"/>
    </xf>
    <xf numFmtId="0" fontId="2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8" borderId="0" xfId="9" applyFont="1" applyFill="1" applyAlignment="1">
      <alignment horizontal="center" vertical="center" shrinkToFit="1"/>
    </xf>
    <xf numFmtId="0" fontId="20" fillId="8" borderId="0" xfId="9" applyFont="1" applyFill="1" applyAlignment="1">
      <alignment horizontal="center" vertical="center" shrinkToFit="1"/>
    </xf>
    <xf numFmtId="0" fontId="20" fillId="0" borderId="0" xfId="0" applyFont="1" applyAlignment="1">
      <alignment horizontal="center" vertical="top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60" fillId="0" borderId="0" xfId="9" applyFont="1" applyAlignment="1">
      <alignment horizontal="center"/>
    </xf>
    <xf numFmtId="0" fontId="58" fillId="0" borderId="0" xfId="9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12" fillId="0" borderId="0" xfId="9" applyFont="1" applyAlignment="1">
      <alignment horizontal="center"/>
    </xf>
    <xf numFmtId="0" fontId="9" fillId="0" borderId="0" xfId="9" applyFont="1" applyAlignment="1">
      <alignment horizontal="center"/>
    </xf>
    <xf numFmtId="0" fontId="29" fillId="0" borderId="12" xfId="0" applyFont="1" applyBorder="1" applyAlignment="1">
      <alignment horizontal="left" vertical="center"/>
    </xf>
    <xf numFmtId="0" fontId="29" fillId="0" borderId="13" xfId="0" applyFont="1" applyBorder="1" applyAlignment="1">
      <alignment horizontal="left" vertical="center"/>
    </xf>
    <xf numFmtId="0" fontId="29" fillId="0" borderId="14" xfId="0" applyFont="1" applyBorder="1" applyAlignment="1">
      <alignment horizontal="left" vertical="center"/>
    </xf>
    <xf numFmtId="0" fontId="29" fillId="0" borderId="16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29" fillId="0" borderId="10" xfId="0" applyFont="1" applyBorder="1" applyAlignment="1">
      <alignment horizontal="left" vertical="center"/>
    </xf>
    <xf numFmtId="0" fontId="29" fillId="0" borderId="12" xfId="0" applyFont="1" applyBorder="1" applyAlignment="1">
      <alignment horizontal="left" vertical="center" shrinkToFit="1"/>
    </xf>
    <xf numFmtId="0" fontId="29" fillId="0" borderId="13" xfId="0" applyFont="1" applyBorder="1" applyAlignment="1">
      <alignment horizontal="left" vertical="center" shrinkToFit="1"/>
    </xf>
    <xf numFmtId="0" fontId="30" fillId="11" borderId="6" xfId="0" applyFont="1" applyFill="1" applyBorder="1" applyAlignment="1">
      <alignment horizontal="center"/>
    </xf>
    <xf numFmtId="0" fontId="30" fillId="11" borderId="26" xfId="0" applyFont="1" applyFill="1" applyBorder="1" applyAlignment="1">
      <alignment horizontal="center"/>
    </xf>
    <xf numFmtId="0" fontId="29" fillId="0" borderId="14" xfId="0" applyFont="1" applyBorder="1" applyAlignment="1">
      <alignment horizontal="left" vertical="center" shrinkToFit="1"/>
    </xf>
    <xf numFmtId="0" fontId="29" fillId="0" borderId="16" xfId="0" applyFont="1" applyBorder="1" applyAlignment="1">
      <alignment horizontal="left" vertical="center" shrinkToFit="1"/>
    </xf>
    <xf numFmtId="0" fontId="29" fillId="0" borderId="12" xfId="0" applyFont="1" applyBorder="1" applyAlignment="1">
      <alignment vertical="center" shrinkToFit="1"/>
    </xf>
    <xf numFmtId="0" fontId="29" fillId="0" borderId="13" xfId="0" applyFont="1" applyBorder="1" applyAlignment="1">
      <alignment vertical="center" shrinkToFit="1"/>
    </xf>
    <xf numFmtId="0" fontId="30" fillId="11" borderId="5" xfId="0" applyFont="1" applyFill="1" applyBorder="1" applyAlignment="1"/>
    <xf numFmtId="0" fontId="30" fillId="11" borderId="26" xfId="0" applyFont="1" applyFill="1" applyBorder="1" applyAlignment="1"/>
    <xf numFmtId="0" fontId="17" fillId="0" borderId="0" xfId="0" applyFont="1" applyAlignment="1">
      <alignment horizontal="left"/>
    </xf>
    <xf numFmtId="0" fontId="30" fillId="11" borderId="4" xfId="0" applyFont="1" applyFill="1" applyBorder="1" applyAlignment="1">
      <alignment horizontal="center"/>
    </xf>
    <xf numFmtId="0" fontId="30" fillId="11" borderId="34" xfId="0" applyFont="1" applyFill="1" applyBorder="1" applyAlignment="1">
      <alignment horizontal="center"/>
    </xf>
    <xf numFmtId="0" fontId="30" fillId="11" borderId="3" xfId="0" applyFont="1" applyFill="1" applyBorder="1" applyAlignment="1"/>
    <xf numFmtId="0" fontId="30" fillId="11" borderId="34" xfId="0" applyFont="1" applyFill="1" applyBorder="1" applyAlignment="1"/>
    <xf numFmtId="0" fontId="30" fillId="11" borderId="4" xfId="0" applyFont="1" applyFill="1" applyBorder="1" applyAlignment="1"/>
    <xf numFmtId="0" fontId="29" fillId="0" borderId="9" xfId="0" applyFont="1" applyBorder="1" applyAlignment="1">
      <alignment horizontal="left" vertical="top"/>
    </xf>
    <xf numFmtId="0" fontId="29" fillId="0" borderId="10" xfId="0" applyFont="1" applyBorder="1" applyAlignment="1">
      <alignment horizontal="left" vertical="top"/>
    </xf>
    <xf numFmtId="0" fontId="29" fillId="0" borderId="12" xfId="0" applyFont="1" applyBorder="1" applyAlignment="1">
      <alignment horizontal="left" vertical="top"/>
    </xf>
    <xf numFmtId="0" fontId="29" fillId="0" borderId="13" xfId="0" applyFont="1" applyBorder="1" applyAlignment="1">
      <alignment horizontal="left" vertical="top"/>
    </xf>
    <xf numFmtId="0" fontId="30" fillId="11" borderId="20" xfId="0" applyFont="1" applyFill="1" applyBorder="1" applyAlignment="1">
      <alignment horizontal="center"/>
    </xf>
    <xf numFmtId="0" fontId="17" fillId="0" borderId="0" xfId="0" applyFont="1" applyAlignment="1">
      <alignment horizontal="left" shrinkToFit="1"/>
    </xf>
    <xf numFmtId="0" fontId="17" fillId="0" borderId="6" xfId="0" applyFont="1" applyBorder="1" applyAlignment="1">
      <alignment horizontal="right"/>
    </xf>
    <xf numFmtId="0" fontId="17" fillId="0" borderId="0" xfId="0" applyFont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6" xfId="0" applyFont="1" applyBorder="1" applyAlignment="1">
      <alignment horizontal="right"/>
    </xf>
    <xf numFmtId="0" fontId="29" fillId="0" borderId="11" xfId="0" applyFont="1" applyBorder="1" applyAlignment="1">
      <alignment horizontal="left" vertical="top" wrapText="1"/>
    </xf>
    <xf numFmtId="0" fontId="29" fillId="0" borderId="12" xfId="0" applyFont="1" applyBorder="1" applyAlignment="1">
      <alignment horizontal="left" vertical="top" wrapText="1"/>
    </xf>
    <xf numFmtId="0" fontId="29" fillId="0" borderId="13" xfId="0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top"/>
    </xf>
    <xf numFmtId="0" fontId="29" fillId="0" borderId="15" xfId="0" applyFont="1" applyBorder="1" applyAlignment="1">
      <alignment horizontal="left" vertical="top"/>
    </xf>
    <xf numFmtId="0" fontId="29" fillId="0" borderId="14" xfId="0" applyFont="1" applyBorder="1" applyAlignment="1">
      <alignment horizontal="left" vertical="top"/>
    </xf>
    <xf numFmtId="0" fontId="29" fillId="0" borderId="16" xfId="0" applyFont="1" applyBorder="1" applyAlignment="1">
      <alignment horizontal="left" vertical="top"/>
    </xf>
    <xf numFmtId="0" fontId="29" fillId="0" borderId="15" xfId="0" applyFont="1" applyBorder="1" applyAlignment="1">
      <alignment horizontal="left" vertical="top" wrapText="1"/>
    </xf>
    <xf numFmtId="0" fontId="29" fillId="0" borderId="14" xfId="0" applyFont="1" applyBorder="1" applyAlignment="1">
      <alignment horizontal="left" vertical="top" wrapText="1"/>
    </xf>
    <xf numFmtId="0" fontId="29" fillId="0" borderId="32" xfId="0" applyFont="1" applyBorder="1" applyAlignment="1">
      <alignment horizontal="left" vertical="top"/>
    </xf>
    <xf numFmtId="0" fontId="29" fillId="0" borderId="0" xfId="0" applyFont="1" applyBorder="1" applyAlignment="1">
      <alignment horizontal="left" vertical="top"/>
    </xf>
    <xf numFmtId="0" fontId="29" fillId="0" borderId="33" xfId="0" applyFont="1" applyBorder="1" applyAlignment="1">
      <alignment horizontal="left" vertical="top"/>
    </xf>
    <xf numFmtId="0" fontId="29" fillId="0" borderId="32" xfId="0" applyFont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29" fillId="0" borderId="20" xfId="0" applyFont="1" applyBorder="1" applyAlignment="1">
      <alignment horizontal="center"/>
    </xf>
    <xf numFmtId="0" fontId="29" fillId="0" borderId="8" xfId="0" applyFont="1" applyBorder="1" applyAlignment="1">
      <alignment horizontal="left" vertical="top"/>
    </xf>
    <xf numFmtId="0" fontId="29" fillId="0" borderId="2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20" xfId="0" applyFont="1" applyBorder="1" applyAlignment="1"/>
    <xf numFmtId="0" fontId="29" fillId="0" borderId="20" xfId="0" applyFont="1" applyBorder="1" applyAlignment="1">
      <alignment horizontal="left"/>
    </xf>
    <xf numFmtId="0" fontId="29" fillId="0" borderId="8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0" fontId="29" fillId="8" borderId="12" xfId="0" applyFont="1" applyFill="1" applyBorder="1" applyAlignment="1">
      <alignment vertical="center" shrinkToFit="1"/>
    </xf>
    <xf numFmtId="0" fontId="29" fillId="8" borderId="13" xfId="0" applyFont="1" applyFill="1" applyBorder="1" applyAlignment="1">
      <alignment vertical="center" shrinkToFit="1"/>
    </xf>
    <xf numFmtId="0" fontId="17" fillId="0" borderId="14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30" fillId="11" borderId="1" xfId="0" applyFont="1" applyFill="1" applyBorder="1" applyAlignment="1">
      <alignment horizontal="center"/>
    </xf>
    <xf numFmtId="0" fontId="30" fillId="11" borderId="2" xfId="0" applyFont="1" applyFill="1" applyBorder="1" applyAlignment="1">
      <alignment horizontal="center"/>
    </xf>
    <xf numFmtId="0" fontId="30" fillId="11" borderId="27" xfId="0" applyFont="1" applyFill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5" xfId="0" applyFont="1" applyBorder="1" applyAlignment="1">
      <alignment horizontal="left"/>
    </xf>
    <xf numFmtId="0" fontId="29" fillId="0" borderId="14" xfId="0" applyFont="1" applyBorder="1" applyAlignment="1">
      <alignment horizontal="left"/>
    </xf>
    <xf numFmtId="0" fontId="29" fillId="0" borderId="32" xfId="0" applyFont="1" applyBorder="1" applyAlignment="1">
      <alignment horizontal="left" vertical="top" wrapText="1"/>
    </xf>
    <xf numFmtId="0" fontId="29" fillId="0" borderId="11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1" xfId="0" applyFont="1" applyBorder="1" applyAlignment="1">
      <alignment horizontal="left"/>
    </xf>
    <xf numFmtId="0" fontId="29" fillId="0" borderId="12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29" fillId="0" borderId="11" xfId="0" applyFont="1" applyBorder="1" applyAlignment="1">
      <alignment horizontal="left" vertical="center"/>
    </xf>
    <xf numFmtId="0" fontId="29" fillId="8" borderId="32" xfId="0" applyFont="1" applyFill="1" applyBorder="1" applyAlignment="1">
      <alignment horizontal="left"/>
    </xf>
    <xf numFmtId="0" fontId="29" fillId="8" borderId="0" xfId="0" applyFont="1" applyFill="1" applyBorder="1" applyAlignment="1">
      <alignment horizontal="left"/>
    </xf>
    <xf numFmtId="0" fontId="29" fillId="8" borderId="33" xfId="0" applyFont="1" applyFill="1" applyBorder="1" applyAlignment="1">
      <alignment horizontal="left"/>
    </xf>
    <xf numFmtId="0" fontId="29" fillId="7" borderId="32" xfId="0" applyFont="1" applyFill="1" applyBorder="1" applyAlignment="1">
      <alignment horizontal="left"/>
    </xf>
    <xf numFmtId="0" fontId="29" fillId="7" borderId="0" xfId="0" applyFont="1" applyFill="1" applyBorder="1" applyAlignment="1">
      <alignment horizontal="left"/>
    </xf>
    <xf numFmtId="0" fontId="29" fillId="7" borderId="33" xfId="0" applyFont="1" applyFill="1" applyBorder="1" applyAlignment="1">
      <alignment horizontal="left"/>
    </xf>
    <xf numFmtId="0" fontId="29" fillId="7" borderId="5" xfId="0" applyFont="1" applyFill="1" applyBorder="1" applyAlignment="1">
      <alignment horizontal="left"/>
    </xf>
    <xf numFmtId="0" fontId="29" fillId="7" borderId="6" xfId="0" applyFont="1" applyFill="1" applyBorder="1" applyAlignment="1">
      <alignment horizontal="left"/>
    </xf>
    <xf numFmtId="0" fontId="29" fillId="7" borderId="26" xfId="0" applyFont="1" applyFill="1" applyBorder="1" applyAlignment="1">
      <alignment horizontal="left"/>
    </xf>
    <xf numFmtId="0" fontId="30" fillId="12" borderId="1" xfId="0" applyFont="1" applyFill="1" applyBorder="1" applyAlignment="1">
      <alignment horizontal="center"/>
    </xf>
    <xf numFmtId="0" fontId="30" fillId="12" borderId="2" xfId="0" applyFont="1" applyFill="1" applyBorder="1" applyAlignment="1">
      <alignment horizontal="center"/>
    </xf>
    <xf numFmtId="0" fontId="30" fillId="12" borderId="27" xfId="0" applyFont="1" applyFill="1" applyBorder="1" applyAlignment="1">
      <alignment horizontal="center"/>
    </xf>
    <xf numFmtId="0" fontId="37" fillId="7" borderId="32" xfId="0" applyFont="1" applyFill="1" applyBorder="1" applyAlignment="1">
      <alignment horizontal="left"/>
    </xf>
    <xf numFmtId="0" fontId="37" fillId="7" borderId="0" xfId="0" applyFont="1" applyFill="1" applyBorder="1" applyAlignment="1">
      <alignment horizontal="left"/>
    </xf>
    <xf numFmtId="0" fontId="37" fillId="7" borderId="33" xfId="0" applyFont="1" applyFill="1" applyBorder="1" applyAlignment="1">
      <alignment horizontal="left"/>
    </xf>
    <xf numFmtId="0" fontId="37" fillId="8" borderId="32" xfId="0" applyFont="1" applyFill="1" applyBorder="1" applyAlignment="1">
      <alignment horizontal="left"/>
    </xf>
    <xf numFmtId="0" fontId="37" fillId="8" borderId="0" xfId="0" applyFont="1" applyFill="1" applyBorder="1" applyAlignment="1">
      <alignment horizontal="left"/>
    </xf>
    <xf numFmtId="0" fontId="37" fillId="8" borderId="33" xfId="0" applyFont="1" applyFill="1" applyBorder="1" applyAlignment="1">
      <alignment horizontal="left"/>
    </xf>
    <xf numFmtId="0" fontId="30" fillId="13" borderId="32" xfId="0" applyFont="1" applyFill="1" applyBorder="1" applyAlignment="1">
      <alignment horizontal="left"/>
    </xf>
    <xf numFmtId="0" fontId="30" fillId="13" borderId="0" xfId="0" applyFont="1" applyFill="1" applyBorder="1" applyAlignment="1">
      <alignment horizontal="left"/>
    </xf>
    <xf numFmtId="0" fontId="30" fillId="13" borderId="33" xfId="0" applyFont="1" applyFill="1" applyBorder="1" applyAlignment="1">
      <alignment horizontal="left"/>
    </xf>
    <xf numFmtId="0" fontId="30" fillId="3" borderId="3" xfId="0" applyFont="1" applyFill="1" applyBorder="1" applyAlignment="1">
      <alignment horizontal="center"/>
    </xf>
    <xf numFmtId="0" fontId="30" fillId="3" borderId="4" xfId="0" applyFont="1" applyFill="1" applyBorder="1" applyAlignment="1">
      <alignment horizontal="center"/>
    </xf>
    <xf numFmtId="0" fontId="30" fillId="3" borderId="34" xfId="0" applyFont="1" applyFill="1" applyBorder="1" applyAlignment="1">
      <alignment horizontal="center"/>
    </xf>
    <xf numFmtId="0" fontId="37" fillId="0" borderId="32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37" fillId="0" borderId="33" xfId="0" applyFont="1" applyBorder="1" applyAlignment="1">
      <alignment horizontal="left"/>
    </xf>
    <xf numFmtId="3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0" fillId="12" borderId="20" xfId="0" applyFont="1" applyFill="1" applyBorder="1" applyAlignment="1">
      <alignment horizontal="center"/>
    </xf>
    <xf numFmtId="3" fontId="30" fillId="0" borderId="0" xfId="0" applyNumberFormat="1" applyFont="1" applyBorder="1" applyAlignment="1">
      <alignment horizontal="left" vertical="center"/>
    </xf>
    <xf numFmtId="3" fontId="30" fillId="0" borderId="4" xfId="0" applyNumberFormat="1" applyFont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34" xfId="0" applyFont="1" applyFill="1" applyBorder="1" applyAlignment="1">
      <alignment horizontal="center" vertical="center"/>
    </xf>
    <xf numFmtId="0" fontId="30" fillId="2" borderId="32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33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30" fillId="12" borderId="17" xfId="0" applyFont="1" applyFill="1" applyBorder="1" applyAlignment="1">
      <alignment horizontal="center" vertical="center"/>
    </xf>
    <xf numFmtId="0" fontId="30" fillId="12" borderId="18" xfId="0" applyFont="1" applyFill="1" applyBorder="1" applyAlignment="1">
      <alignment horizontal="center" vertical="center"/>
    </xf>
    <xf numFmtId="0" fontId="30" fillId="12" borderId="19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30" fillId="6" borderId="1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center"/>
    </xf>
    <xf numFmtId="0" fontId="30" fillId="6" borderId="27" xfId="0" applyFont="1" applyFill="1" applyBorder="1" applyAlignment="1">
      <alignment horizontal="center"/>
    </xf>
    <xf numFmtId="0" fontId="20" fillId="7" borderId="0" xfId="0" applyFont="1" applyFill="1" applyAlignment="1">
      <alignment horizontal="center"/>
    </xf>
    <xf numFmtId="0" fontId="20" fillId="7" borderId="0" xfId="0" applyFont="1" applyFill="1" applyAlignment="1">
      <alignment horizontal="left"/>
    </xf>
    <xf numFmtId="188" fontId="20" fillId="0" borderId="0" xfId="1" applyNumberFormat="1" applyFont="1" applyAlignment="1">
      <alignment vertical="center" wrapText="1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7" borderId="1" xfId="0" applyFont="1" applyFill="1" applyBorder="1" applyAlignment="1">
      <alignment horizontal="center" vertical="top"/>
    </xf>
    <xf numFmtId="0" fontId="20" fillId="7" borderId="2" xfId="0" applyFont="1" applyFill="1" applyBorder="1" applyAlignment="1">
      <alignment horizontal="center" vertical="top"/>
    </xf>
    <xf numFmtId="0" fontId="20" fillId="7" borderId="27" xfId="0" applyFont="1" applyFill="1" applyBorder="1" applyAlignment="1">
      <alignment horizontal="center" vertical="top"/>
    </xf>
    <xf numFmtId="0" fontId="20" fillId="15" borderId="5" xfId="0" applyFont="1" applyFill="1" applyBorder="1" applyAlignment="1">
      <alignment horizontal="center" vertical="top"/>
    </xf>
    <xf numFmtId="0" fontId="20" fillId="15" borderId="6" xfId="0" applyFont="1" applyFill="1" applyBorder="1" applyAlignment="1">
      <alignment horizontal="center" vertical="top"/>
    </xf>
    <xf numFmtId="0" fontId="20" fillId="15" borderId="26" xfId="0" applyFont="1" applyFill="1" applyBorder="1" applyAlignment="1">
      <alignment horizontal="center" vertical="top"/>
    </xf>
    <xf numFmtId="0" fontId="20" fillId="12" borderId="1" xfId="0" applyFont="1" applyFill="1" applyBorder="1" applyAlignment="1">
      <alignment horizontal="left" vertical="top" wrapText="1"/>
    </xf>
    <xf numFmtId="0" fontId="20" fillId="12" borderId="27" xfId="0" applyFont="1" applyFill="1" applyBorder="1" applyAlignment="1">
      <alignment horizontal="left" vertical="top" wrapText="1"/>
    </xf>
    <xf numFmtId="0" fontId="20" fillId="3" borderId="17" xfId="0" applyFont="1" applyFill="1" applyBorder="1" applyAlignment="1">
      <alignment horizontal="center" vertical="center" wrapText="1"/>
    </xf>
    <xf numFmtId="0" fontId="20" fillId="3" borderId="18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left" vertical="top" wrapText="1"/>
    </xf>
    <xf numFmtId="0" fontId="20" fillId="5" borderId="27" xfId="0" applyFont="1" applyFill="1" applyBorder="1" applyAlignment="1">
      <alignment horizontal="left" vertical="top" wrapText="1"/>
    </xf>
    <xf numFmtId="0" fontId="20" fillId="5" borderId="20" xfId="0" applyFont="1" applyFill="1" applyBorder="1" applyAlignment="1">
      <alignment horizontal="left" vertical="top" wrapText="1" indent="2"/>
    </xf>
    <xf numFmtId="0" fontId="20" fillId="5" borderId="3" xfId="0" applyFont="1" applyFill="1" applyBorder="1" applyAlignment="1">
      <alignment horizontal="left" vertical="top" wrapText="1"/>
    </xf>
    <xf numFmtId="0" fontId="20" fillId="5" borderId="34" xfId="0" applyFont="1" applyFill="1" applyBorder="1" applyAlignment="1">
      <alignment horizontal="left" vertical="top" wrapText="1"/>
    </xf>
    <xf numFmtId="0" fontId="20" fillId="5" borderId="20" xfId="0" applyFont="1" applyFill="1" applyBorder="1" applyAlignment="1">
      <alignment horizontal="left" vertical="top" wrapText="1"/>
    </xf>
    <xf numFmtId="188" fontId="20" fillId="3" borderId="17" xfId="1" applyNumberFormat="1" applyFont="1" applyFill="1" applyBorder="1" applyAlignment="1">
      <alignment horizontal="center" vertical="center" wrapText="1"/>
    </xf>
    <xf numFmtId="188" fontId="20" fillId="3" borderId="18" xfId="1" applyNumberFormat="1" applyFont="1" applyFill="1" applyBorder="1" applyAlignment="1">
      <alignment horizontal="center" vertical="center"/>
    </xf>
    <xf numFmtId="188" fontId="20" fillId="3" borderId="19" xfId="1" applyNumberFormat="1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center" wrapText="1"/>
    </xf>
    <xf numFmtId="0" fontId="20" fillId="7" borderId="34" xfId="0" applyFont="1" applyFill="1" applyBorder="1" applyAlignment="1">
      <alignment horizontal="center" vertical="center" wrapText="1"/>
    </xf>
    <xf numFmtId="0" fontId="20" fillId="7" borderId="32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2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/>
    </xf>
    <xf numFmtId="0" fontId="30" fillId="12" borderId="20" xfId="0" applyFont="1" applyFill="1" applyBorder="1" applyAlignment="1">
      <alignment horizontal="left" vertical="top" wrapText="1"/>
    </xf>
    <xf numFmtId="0" fontId="30" fillId="18" borderId="20" xfId="0" applyFont="1" applyFill="1" applyBorder="1" applyAlignment="1">
      <alignment horizontal="left" vertical="top" wrapText="1"/>
    </xf>
    <xf numFmtId="0" fontId="30" fillId="7" borderId="20" xfId="0" applyFont="1" applyFill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0" fillId="0" borderId="6" xfId="0" applyFont="1" applyBorder="1" applyAlignment="1">
      <alignment horizontal="right" vertical="top"/>
    </xf>
    <xf numFmtId="188" fontId="30" fillId="7" borderId="17" xfId="1" applyNumberFormat="1" applyFont="1" applyFill="1" applyBorder="1" applyAlignment="1">
      <alignment horizontal="center" wrapText="1"/>
    </xf>
    <xf numFmtId="188" fontId="30" fillId="7" borderId="19" xfId="1" applyNumberFormat="1" applyFont="1" applyFill="1" applyBorder="1" applyAlignment="1">
      <alignment horizontal="center" wrapText="1"/>
    </xf>
    <xf numFmtId="0" fontId="30" fillId="7" borderId="17" xfId="0" applyFont="1" applyFill="1" applyBorder="1" applyAlignment="1">
      <alignment horizontal="center" vertical="top" wrapText="1"/>
    </xf>
    <xf numFmtId="0" fontId="30" fillId="7" borderId="19" xfId="0" applyFont="1" applyFill="1" applyBorder="1" applyAlignment="1">
      <alignment horizontal="center" vertical="top" wrapText="1"/>
    </xf>
    <xf numFmtId="0" fontId="30" fillId="7" borderId="1" xfId="0" applyFont="1" applyFill="1" applyBorder="1" applyAlignment="1">
      <alignment horizontal="center" vertical="center"/>
    </xf>
    <xf numFmtId="0" fontId="30" fillId="7" borderId="27" xfId="0" applyFont="1" applyFill="1" applyBorder="1" applyAlignment="1">
      <alignment horizontal="center" vertical="center"/>
    </xf>
    <xf numFmtId="0" fontId="30" fillId="0" borderId="0" xfId="9" applyFont="1" applyAlignment="1">
      <alignment horizontal="center" vertical="center" shrinkToFit="1"/>
    </xf>
    <xf numFmtId="0" fontId="30" fillId="11" borderId="1" xfId="9" applyFont="1" applyFill="1" applyBorder="1" applyAlignment="1">
      <alignment horizontal="center" vertical="center" shrinkToFit="1"/>
    </xf>
    <xf numFmtId="0" fontId="30" fillId="11" borderId="2" xfId="9" applyFont="1" applyFill="1" applyBorder="1" applyAlignment="1">
      <alignment horizontal="center" vertical="center" shrinkToFit="1"/>
    </xf>
    <xf numFmtId="49" fontId="30" fillId="12" borderId="1" xfId="9" applyNumberFormat="1" applyFont="1" applyFill="1" applyBorder="1" applyAlignment="1">
      <alignment horizontal="center" vertical="center" shrinkToFit="1"/>
    </xf>
    <xf numFmtId="49" fontId="30" fillId="12" borderId="27" xfId="9" applyNumberFormat="1" applyFont="1" applyFill="1" applyBorder="1" applyAlignment="1">
      <alignment horizontal="center" vertical="center" shrinkToFit="1"/>
    </xf>
    <xf numFmtId="0" fontId="30" fillId="11" borderId="1" xfId="9" applyFont="1" applyFill="1" applyBorder="1" applyAlignment="1">
      <alignment horizontal="left" vertical="center" shrinkToFit="1"/>
    </xf>
    <xf numFmtId="0" fontId="30" fillId="11" borderId="2" xfId="9" applyFont="1" applyFill="1" applyBorder="1" applyAlignment="1">
      <alignment horizontal="left" vertical="center" shrinkToFit="1"/>
    </xf>
    <xf numFmtId="0" fontId="30" fillId="11" borderId="27" xfId="9" applyFont="1" applyFill="1" applyBorder="1" applyAlignment="1">
      <alignment horizontal="left" vertical="center" shrinkToFit="1"/>
    </xf>
    <xf numFmtId="0" fontId="20" fillId="11" borderId="45" xfId="9" applyFont="1" applyFill="1" applyBorder="1" applyAlignment="1">
      <alignment horizontal="center"/>
    </xf>
    <xf numFmtId="0" fontId="20" fillId="11" borderId="46" xfId="9" applyFont="1" applyFill="1" applyBorder="1" applyAlignment="1">
      <alignment horizontal="center"/>
    </xf>
    <xf numFmtId="0" fontId="20" fillId="11" borderId="47" xfId="9" applyFont="1" applyFill="1" applyBorder="1" applyAlignment="1">
      <alignment horizontal="center"/>
    </xf>
    <xf numFmtId="0" fontId="20" fillId="0" borderId="6" xfId="9" applyFont="1" applyBorder="1" applyAlignment="1">
      <alignment horizontal="center"/>
    </xf>
    <xf numFmtId="0" fontId="30" fillId="11" borderId="20" xfId="7" applyFont="1" applyFill="1" applyBorder="1" applyAlignment="1">
      <alignment horizontal="center" vertical="center"/>
    </xf>
    <xf numFmtId="0" fontId="30" fillId="11" borderId="1" xfId="7" applyFont="1" applyFill="1" applyBorder="1" applyAlignment="1">
      <alignment horizontal="center" vertical="center"/>
    </xf>
    <xf numFmtId="0" fontId="30" fillId="11" borderId="2" xfId="7" applyFont="1" applyFill="1" applyBorder="1" applyAlignment="1">
      <alignment horizontal="center" vertical="center"/>
    </xf>
    <xf numFmtId="0" fontId="30" fillId="11" borderId="27" xfId="7" applyFont="1" applyFill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0" xfId="7" applyFont="1" applyBorder="1" applyAlignment="1">
      <alignment horizontal="center" vertical="center"/>
    </xf>
    <xf numFmtId="0" fontId="30" fillId="11" borderId="20" xfId="7" applyFont="1" applyFill="1" applyBorder="1" applyAlignment="1">
      <alignment horizontal="center" vertical="center" shrinkToFit="1"/>
    </xf>
    <xf numFmtId="0" fontId="30" fillId="0" borderId="6" xfId="7" applyFont="1" applyBorder="1" applyAlignment="1">
      <alignment horizontal="left" vertical="center"/>
    </xf>
    <xf numFmtId="0" fontId="30" fillId="11" borderId="40" xfId="7" applyFont="1" applyFill="1" applyBorder="1" applyAlignment="1">
      <alignment horizontal="center" vertical="center" shrinkToFit="1"/>
    </xf>
    <xf numFmtId="0" fontId="30" fillId="11" borderId="48" xfId="7" applyFont="1" applyFill="1" applyBorder="1" applyAlignment="1">
      <alignment horizontal="center" vertical="center" shrinkToFit="1"/>
    </xf>
    <xf numFmtId="0" fontId="30" fillId="11" borderId="49" xfId="7" applyFont="1" applyFill="1" applyBorder="1" applyAlignment="1">
      <alignment horizontal="center" vertical="center" shrinkToFit="1"/>
    </xf>
    <xf numFmtId="0" fontId="30" fillId="11" borderId="20" xfId="7" applyFont="1" applyFill="1" applyBorder="1" applyAlignment="1">
      <alignment horizontal="center" vertical="center" wrapText="1"/>
    </xf>
    <xf numFmtId="0" fontId="45" fillId="12" borderId="17" xfId="0" applyFont="1" applyFill="1" applyBorder="1" applyAlignment="1">
      <alignment horizontal="center" vertical="top"/>
    </xf>
    <xf numFmtId="0" fontId="45" fillId="12" borderId="19" xfId="0" applyFont="1" applyFill="1" applyBorder="1" applyAlignment="1">
      <alignment horizontal="center" vertical="top"/>
    </xf>
    <xf numFmtId="189" fontId="45" fillId="12" borderId="17" xfId="0" applyNumberFormat="1" applyFont="1" applyFill="1" applyBorder="1" applyAlignment="1">
      <alignment horizontal="left" vertical="center"/>
    </xf>
    <xf numFmtId="189" fontId="45" fillId="12" borderId="19" xfId="0" applyNumberFormat="1" applyFont="1" applyFill="1" applyBorder="1" applyAlignment="1">
      <alignment horizontal="left" vertical="center"/>
    </xf>
    <xf numFmtId="3" fontId="45" fillId="12" borderId="17" xfId="0" applyNumberFormat="1" applyFont="1" applyFill="1" applyBorder="1" applyAlignment="1">
      <alignment horizontal="right" vertical="center"/>
    </xf>
    <xf numFmtId="3" fontId="45" fillId="12" borderId="19" xfId="0" applyNumberFormat="1" applyFont="1" applyFill="1" applyBorder="1" applyAlignment="1">
      <alignment horizontal="right" vertical="center"/>
    </xf>
    <xf numFmtId="189" fontId="46" fillId="11" borderId="1" xfId="0" applyNumberFormat="1" applyFont="1" applyFill="1" applyBorder="1" applyAlignment="1">
      <alignment horizontal="right"/>
    </xf>
    <xf numFmtId="189" fontId="46" fillId="11" borderId="2" xfId="0" applyNumberFormat="1" applyFont="1" applyFill="1" applyBorder="1" applyAlignment="1">
      <alignment horizontal="right"/>
    </xf>
    <xf numFmtId="189" fontId="46" fillId="11" borderId="27" xfId="0" applyNumberFormat="1" applyFont="1" applyFill="1" applyBorder="1" applyAlignment="1">
      <alignment horizontal="right"/>
    </xf>
    <xf numFmtId="0" fontId="46" fillId="11" borderId="2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20" fillId="11" borderId="1" xfId="0" applyFont="1" applyFill="1" applyBorder="1" applyAlignment="1">
      <alignment horizontal="left" vertical="center"/>
    </xf>
    <xf numFmtId="0" fontId="20" fillId="11" borderId="2" xfId="0" applyFont="1" applyFill="1" applyBorder="1" applyAlignment="1">
      <alignment horizontal="left" vertical="center"/>
    </xf>
    <xf numFmtId="0" fontId="20" fillId="11" borderId="27" xfId="0" applyFont="1" applyFill="1" applyBorder="1" applyAlignment="1">
      <alignment horizontal="left" vertical="center"/>
    </xf>
    <xf numFmtId="0" fontId="45" fillId="0" borderId="17" xfId="0" applyFont="1" applyBorder="1" applyAlignment="1">
      <alignment horizontal="center" vertical="center"/>
    </xf>
    <xf numFmtId="0" fontId="45" fillId="0" borderId="19" xfId="0" applyFont="1" applyBorder="1" applyAlignment="1">
      <alignment horizontal="center" vertical="center"/>
    </xf>
    <xf numFmtId="189" fontId="45" fillId="0" borderId="17" xfId="0" applyNumberFormat="1" applyFont="1" applyBorder="1" applyAlignment="1">
      <alignment horizontal="left" vertical="center"/>
    </xf>
    <xf numFmtId="189" fontId="45" fillId="0" borderId="19" xfId="0" applyNumberFormat="1" applyFont="1" applyBorder="1" applyAlignment="1">
      <alignment horizontal="left" vertical="center"/>
    </xf>
    <xf numFmtId="1" fontId="45" fillId="0" borderId="17" xfId="0" applyNumberFormat="1" applyFont="1" applyBorder="1" applyAlignment="1">
      <alignment horizontal="right" vertical="center"/>
    </xf>
    <xf numFmtId="1" fontId="45" fillId="0" borderId="19" xfId="0" applyNumberFormat="1" applyFont="1" applyBorder="1" applyAlignment="1">
      <alignment horizontal="right" vertical="center"/>
    </xf>
    <xf numFmtId="189" fontId="46" fillId="0" borderId="1" xfId="0" applyNumberFormat="1" applyFont="1" applyBorder="1" applyAlignment="1">
      <alignment horizontal="right"/>
    </xf>
    <xf numFmtId="189" fontId="46" fillId="0" borderId="2" xfId="0" applyNumberFormat="1" applyFont="1" applyBorder="1" applyAlignment="1">
      <alignment horizontal="right"/>
    </xf>
    <xf numFmtId="189" fontId="46" fillId="0" borderId="27" xfId="0" applyNumberFormat="1" applyFont="1" applyBorder="1" applyAlignment="1">
      <alignment horizontal="right"/>
    </xf>
    <xf numFmtId="0" fontId="24" fillId="0" borderId="0" xfId="9" applyFont="1" applyAlignment="1">
      <alignment horizontal="center" vertical="center" shrinkToFit="1"/>
    </xf>
    <xf numFmtId="0" fontId="20" fillId="11" borderId="1" xfId="9" applyFont="1" applyFill="1" applyBorder="1" applyAlignment="1">
      <alignment horizontal="center" vertical="center" shrinkToFit="1"/>
    </xf>
    <xf numFmtId="0" fontId="20" fillId="11" borderId="27" xfId="9" applyFont="1" applyFill="1" applyBorder="1" applyAlignment="1">
      <alignment horizontal="center" vertical="center" shrinkToFit="1"/>
    </xf>
    <xf numFmtId="0" fontId="11" fillId="0" borderId="15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1" fillId="0" borderId="16" xfId="0" applyFont="1" applyFill="1" applyBorder="1" applyAlignment="1">
      <alignment horizontal="left"/>
    </xf>
    <xf numFmtId="0" fontId="3" fillId="11" borderId="45" xfId="0" applyFont="1" applyFill="1" applyBorder="1" applyAlignment="1">
      <alignment horizontal="center"/>
    </xf>
    <xf numFmtId="0" fontId="3" fillId="11" borderId="46" xfId="0" applyFont="1" applyFill="1" applyBorder="1" applyAlignment="1">
      <alignment horizontal="center"/>
    </xf>
    <xf numFmtId="0" fontId="3" fillId="11" borderId="47" xfId="0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0" fontId="17" fillId="11" borderId="27" xfId="0" applyFont="1" applyFill="1" applyBorder="1" applyAlignment="1">
      <alignment horizontal="center"/>
    </xf>
    <xf numFmtId="0" fontId="46" fillId="0" borderId="0" xfId="0" applyFont="1" applyAlignment="1">
      <alignment horizontal="center"/>
    </xf>
  </cellXfs>
  <cellStyles count="11">
    <cellStyle name="Comma" xfId="1" builtinId="3"/>
    <cellStyle name="Comma 2" xfId="2"/>
    <cellStyle name="Comma 2 2" xfId="3"/>
    <cellStyle name="Comma 3" xfId="4"/>
    <cellStyle name="Comma 4" xfId="5"/>
    <cellStyle name="Normal" xfId="0" builtinId="0"/>
    <cellStyle name="Normal 2" xfId="6"/>
    <cellStyle name="Normal 2 2" xfId="7"/>
    <cellStyle name="Normal 3" xfId="8"/>
    <cellStyle name="Normal 4" xfId="9"/>
    <cellStyle name="ปกติ 3" xfId="10"/>
  </cellStyles>
  <dxfs count="0"/>
  <tableStyles count="0" defaultTableStyle="TableStyleMedium9" defaultPivotStyle="PivotStyleLight16"/>
  <colors>
    <mruColors>
      <color rgb="FFCCFFFF"/>
      <color rgb="FF99CCFF"/>
      <color rgb="FF33CCFF"/>
      <color rgb="FF66FF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1</xdr:row>
      <xdr:rowOff>19050</xdr:rowOff>
    </xdr:from>
    <xdr:to>
      <xdr:col>5</xdr:col>
      <xdr:colOff>428625</xdr:colOff>
      <xdr:row>6</xdr:row>
      <xdr:rowOff>0</xdr:rowOff>
    </xdr:to>
    <xdr:pic>
      <xdr:nvPicPr>
        <xdr:cNvPr id="312387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23850"/>
          <a:ext cx="15144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20646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40</xdr:row>
      <xdr:rowOff>204108</xdr:rowOff>
    </xdr:from>
    <xdr:to>
      <xdr:col>7</xdr:col>
      <xdr:colOff>143849</xdr:colOff>
      <xdr:row>49</xdr:row>
      <xdr:rowOff>34017</xdr:rowOff>
    </xdr:to>
    <xdr:pic>
      <xdr:nvPicPr>
        <xdr:cNvPr id="320647" name="รูปภาพ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71" y="10262054"/>
          <a:ext cx="2503328" cy="2279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561975</xdr:colOff>
      <xdr:row>1</xdr:row>
      <xdr:rowOff>275168</xdr:rowOff>
    </xdr:from>
    <xdr:to>
      <xdr:col>8</xdr:col>
      <xdr:colOff>542998</xdr:colOff>
      <xdr:row>4</xdr:row>
      <xdr:rowOff>275167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4001558" y="698501"/>
          <a:ext cx="2044675" cy="7302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lnSpc>
              <a:spcPts val="1700"/>
            </a:lnSpc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 New"/>
              <a:cs typeface="TH Sarabun New"/>
            </a:rPr>
            <a:t>ผู้อำนวยการวิทยาลัย</a:t>
          </a:r>
        </a:p>
        <a:p>
          <a:pPr algn="ctr" rtl="1">
            <a:lnSpc>
              <a:spcPts val="15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นายกิมหงวน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อุทัย</a:t>
          </a:r>
        </a:p>
        <a:p>
          <a:pPr algn="ctr" rtl="1">
            <a:lnSpc>
              <a:spcPts val="17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 New"/>
              <a:cs typeface="TH Sarabun New"/>
            </a:rPr>
            <a:t>ผู้อำนวยการวิทยาลัย</a:t>
          </a:r>
        </a:p>
      </xdr:txBody>
    </xdr:sp>
    <xdr:clientData/>
  </xdr:twoCellAnchor>
  <xdr:twoCellAnchor>
    <xdr:from>
      <xdr:col>0</xdr:col>
      <xdr:colOff>159809</xdr:colOff>
      <xdr:row>1</xdr:row>
      <xdr:rowOff>354239</xdr:rowOff>
    </xdr:from>
    <xdr:to>
      <xdr:col>3</xdr:col>
      <xdr:colOff>140660</xdr:colOff>
      <xdr:row>4</xdr:row>
      <xdr:rowOff>193070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159809" y="777572"/>
          <a:ext cx="2044700" cy="5690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lnSpc>
              <a:spcPts val="1900"/>
            </a:lnSpc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 New"/>
              <a:cs typeface="TH Sarabun New"/>
            </a:rPr>
            <a:t>คณะกรรมการบริหารสถานศึกษา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9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651933</xdr:colOff>
      <xdr:row>1</xdr:row>
      <xdr:rowOff>355601</xdr:rowOff>
    </xdr:from>
    <xdr:to>
      <xdr:col>14</xdr:col>
      <xdr:colOff>632926</xdr:colOff>
      <xdr:row>4</xdr:row>
      <xdr:rowOff>195792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8219016" y="778934"/>
          <a:ext cx="2044675" cy="5704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 New"/>
              <a:cs typeface="TH Sarabun New"/>
            </a:rPr>
            <a:t>คณะกรรมการวิทยาลัย</a:t>
          </a:r>
        </a:p>
      </xdr:txBody>
    </xdr:sp>
    <xdr:clientData/>
  </xdr:twoCellAnchor>
  <xdr:twoCellAnchor>
    <xdr:from>
      <xdr:col>3</xdr:col>
      <xdr:colOff>142875</xdr:colOff>
      <xdr:row>3</xdr:row>
      <xdr:rowOff>219075</xdr:rowOff>
    </xdr:from>
    <xdr:to>
      <xdr:col>5</xdr:col>
      <xdr:colOff>561975</xdr:colOff>
      <xdr:row>3</xdr:row>
      <xdr:rowOff>219075</xdr:rowOff>
    </xdr:to>
    <xdr:cxnSp macro="">
      <xdr:nvCxnSpPr>
        <xdr:cNvPr id="341704" name="AutoShape 6"/>
        <xdr:cNvCxnSpPr>
          <a:cxnSpLocks noChangeShapeType="1"/>
          <a:stCxn id="3" idx="3"/>
          <a:endCxn id="2" idx="1"/>
        </xdr:cNvCxnSpPr>
      </xdr:nvCxnSpPr>
      <xdr:spPr bwMode="auto">
        <a:xfrm>
          <a:off x="2200275" y="1066800"/>
          <a:ext cx="179070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542925</xdr:colOff>
      <xdr:row>3</xdr:row>
      <xdr:rowOff>219075</xdr:rowOff>
    </xdr:from>
    <xdr:to>
      <xdr:col>11</xdr:col>
      <xdr:colOff>647700</xdr:colOff>
      <xdr:row>3</xdr:row>
      <xdr:rowOff>219075</xdr:rowOff>
    </xdr:to>
    <xdr:cxnSp macro="">
      <xdr:nvCxnSpPr>
        <xdr:cNvPr id="341705" name="AutoShape 7"/>
        <xdr:cNvCxnSpPr>
          <a:cxnSpLocks noChangeShapeType="1"/>
          <a:stCxn id="2" idx="3"/>
          <a:endCxn id="4" idx="1"/>
        </xdr:cNvCxnSpPr>
      </xdr:nvCxnSpPr>
      <xdr:spPr bwMode="auto">
        <a:xfrm>
          <a:off x="6029325" y="1066800"/>
          <a:ext cx="2162175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428625</xdr:colOff>
      <xdr:row>5</xdr:row>
      <xdr:rowOff>164873</xdr:rowOff>
    </xdr:from>
    <xdr:to>
      <xdr:col>3</xdr:col>
      <xdr:colOff>409534</xdr:colOff>
      <xdr:row>7</xdr:row>
      <xdr:rowOff>177687</xdr:rowOff>
    </xdr:to>
    <xdr:sp macro="" textlink="">
      <xdr:nvSpPr>
        <xdr:cNvPr id="7" name="Text Box 8"/>
        <xdr:cNvSpPr txBox="1">
          <a:spLocks noChangeArrowheads="1"/>
        </xdr:cNvSpPr>
      </xdr:nvSpPr>
      <xdr:spPr bwMode="auto">
        <a:xfrm>
          <a:off x="647700" y="1498373"/>
          <a:ext cx="3073854" cy="4754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200"/>
            </a:lnSpc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 New"/>
              <a:cs typeface="TH Sarabun New"/>
            </a:rPr>
            <a:t>รองผู้อำนวยการ ฝ่ายบริหารทรัพยากร</a:t>
          </a:r>
        </a:p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นางสาวเปี่ยมสุขชโลบล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เสียงล้ำ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4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4</xdr:col>
      <xdr:colOff>171450</xdr:colOff>
      <xdr:row>5</xdr:row>
      <xdr:rowOff>141275</xdr:rowOff>
    </xdr:from>
    <xdr:to>
      <xdr:col>7</xdr:col>
      <xdr:colOff>145596</xdr:colOff>
      <xdr:row>7</xdr:row>
      <xdr:rowOff>175846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>
          <a:off x="2926373" y="1577352"/>
          <a:ext cx="2040454" cy="5401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 New"/>
              <a:cs typeface="TH Sarabun New"/>
            </a:rPr>
            <a:t>รองผู้อำนวยการ ฝ่ายแผนงานฯ</a:t>
          </a: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marL="0" marR="0" indent="0" algn="ctr" defTabSz="914400" rtl="1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นายวันชัย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ไร่สงวน</a:t>
          </a:r>
          <a:endParaRPr lang="th-TH" sz="1400" b="0" i="0" strike="noStrike">
            <a:solidFill>
              <a:srgbClr val="000000"/>
            </a:solidFill>
            <a:latin typeface="TH Sarabun New" pitchFamily="34" charset="-34"/>
            <a:cs typeface="TH Sarabun New" pitchFamily="34" charset="-34"/>
          </a:endParaRPr>
        </a:p>
      </xdr:txBody>
    </xdr:sp>
    <xdr:clientData/>
  </xdr:twoCellAnchor>
  <xdr:twoCellAnchor>
    <xdr:from>
      <xdr:col>7</xdr:col>
      <xdr:colOff>625287</xdr:colOff>
      <xdr:row>5</xdr:row>
      <xdr:rowOff>128983</xdr:rowOff>
    </xdr:from>
    <xdr:to>
      <xdr:col>10</xdr:col>
      <xdr:colOff>610350</xdr:colOff>
      <xdr:row>7</xdr:row>
      <xdr:rowOff>175846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5446402" y="1565060"/>
          <a:ext cx="2051545" cy="55242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2100"/>
            </a:lnSpc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 New"/>
              <a:cs typeface="TH Sarabun New"/>
            </a:rPr>
            <a:t>รองผู้อำนวยการ ฝ่ายพัฒนากิจการ</a:t>
          </a:r>
        </a:p>
        <a:p>
          <a:pPr algn="ctr" rtl="1">
            <a:lnSpc>
              <a:spcPts val="12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นายมงคล อาจวิฃัย</a:t>
          </a:r>
        </a:p>
      </xdr:txBody>
    </xdr:sp>
    <xdr:clientData/>
  </xdr:twoCellAnchor>
  <xdr:twoCellAnchor>
    <xdr:from>
      <xdr:col>11</xdr:col>
      <xdr:colOff>350184</xdr:colOff>
      <xdr:row>5</xdr:row>
      <xdr:rowOff>194422</xdr:rowOff>
    </xdr:from>
    <xdr:to>
      <xdr:col>14</xdr:col>
      <xdr:colOff>331097</xdr:colOff>
      <xdr:row>7</xdr:row>
      <xdr:rowOff>190500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7579659" y="1718422"/>
          <a:ext cx="1952625" cy="6056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 New"/>
              <a:cs typeface="TH Sarabun New"/>
            </a:rPr>
            <a:t>รองผู้อำนวยการ ฝ่ายวิชาการ</a:t>
          </a:r>
          <a:endParaRPr lang="th-TH" sz="1400" b="1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9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นายปัญญา  มุ่งดี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2</xdr:col>
      <xdr:colOff>76200</xdr:colOff>
      <xdr:row>4</xdr:row>
      <xdr:rowOff>276225</xdr:rowOff>
    </xdr:from>
    <xdr:to>
      <xdr:col>7</xdr:col>
      <xdr:colOff>209550</xdr:colOff>
      <xdr:row>5</xdr:row>
      <xdr:rowOff>161925</xdr:rowOff>
    </xdr:to>
    <xdr:cxnSp macro="">
      <xdr:nvCxnSpPr>
        <xdr:cNvPr id="341710" name="AutoShape 13"/>
        <xdr:cNvCxnSpPr>
          <a:cxnSpLocks noChangeShapeType="1"/>
          <a:stCxn id="2" idx="2"/>
          <a:endCxn id="7" idx="0"/>
        </xdr:cNvCxnSpPr>
      </xdr:nvCxnSpPr>
      <xdr:spPr bwMode="auto">
        <a:xfrm rot="5400000">
          <a:off x="3143250" y="-266700"/>
          <a:ext cx="171450" cy="3562350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504825</xdr:colOff>
      <xdr:row>4</xdr:row>
      <xdr:rowOff>276225</xdr:rowOff>
    </xdr:from>
    <xdr:to>
      <xdr:col>7</xdr:col>
      <xdr:colOff>209550</xdr:colOff>
      <xdr:row>5</xdr:row>
      <xdr:rowOff>142875</xdr:rowOff>
    </xdr:to>
    <xdr:cxnSp macro="">
      <xdr:nvCxnSpPr>
        <xdr:cNvPr id="341711" name="AutoShape 14"/>
        <xdr:cNvCxnSpPr>
          <a:cxnSpLocks noChangeShapeType="1"/>
          <a:stCxn id="2" idx="2"/>
          <a:endCxn id="8" idx="0"/>
        </xdr:cNvCxnSpPr>
      </xdr:nvCxnSpPr>
      <xdr:spPr bwMode="auto">
        <a:xfrm rot="5400000">
          <a:off x="4395788" y="966787"/>
          <a:ext cx="152400" cy="1076325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209550</xdr:colOff>
      <xdr:row>4</xdr:row>
      <xdr:rowOff>276225</xdr:rowOff>
    </xdr:from>
    <xdr:to>
      <xdr:col>9</xdr:col>
      <xdr:colOff>276225</xdr:colOff>
      <xdr:row>5</xdr:row>
      <xdr:rowOff>133350</xdr:rowOff>
    </xdr:to>
    <xdr:cxnSp macro="">
      <xdr:nvCxnSpPr>
        <xdr:cNvPr id="341712" name="AutoShape 15"/>
        <xdr:cNvCxnSpPr>
          <a:cxnSpLocks noChangeShapeType="1"/>
          <a:stCxn id="2" idx="2"/>
          <a:endCxn id="9" idx="0"/>
        </xdr:cNvCxnSpPr>
      </xdr:nvCxnSpPr>
      <xdr:spPr bwMode="auto">
        <a:xfrm rot="16200000" flipH="1">
          <a:off x="5657850" y="781050"/>
          <a:ext cx="142875" cy="1438275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209550</xdr:colOff>
      <xdr:row>4</xdr:row>
      <xdr:rowOff>276225</xdr:rowOff>
    </xdr:from>
    <xdr:to>
      <xdr:col>12</xdr:col>
      <xdr:colOff>685800</xdr:colOff>
      <xdr:row>5</xdr:row>
      <xdr:rowOff>190500</xdr:rowOff>
    </xdr:to>
    <xdr:cxnSp macro="">
      <xdr:nvCxnSpPr>
        <xdr:cNvPr id="341713" name="AutoShape 16"/>
        <xdr:cNvCxnSpPr>
          <a:cxnSpLocks noChangeShapeType="1"/>
          <a:stCxn id="2" idx="2"/>
          <a:endCxn id="10" idx="0"/>
        </xdr:cNvCxnSpPr>
      </xdr:nvCxnSpPr>
      <xdr:spPr bwMode="auto">
        <a:xfrm rot="16200000" flipH="1">
          <a:off x="6862762" y="-423862"/>
          <a:ext cx="200025" cy="3905250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438150</xdr:colOff>
      <xdr:row>8</xdr:row>
      <xdr:rowOff>7923</xdr:rowOff>
    </xdr:from>
    <xdr:to>
      <xdr:col>3</xdr:col>
      <xdr:colOff>419063</xdr:colOff>
      <xdr:row>10</xdr:row>
      <xdr:rowOff>357</xdr:rowOff>
    </xdr:to>
    <xdr:sp macro="" textlink="">
      <xdr:nvSpPr>
        <xdr:cNvPr id="15" name="Text Box 17"/>
        <xdr:cNvSpPr txBox="1">
          <a:spLocks noChangeArrowheads="1"/>
        </xdr:cNvSpPr>
      </xdr:nvSpPr>
      <xdr:spPr bwMode="auto">
        <a:xfrm>
          <a:off x="657225" y="2021780"/>
          <a:ext cx="3073854" cy="5563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งานบริหารทั่วไป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6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นางสาวพรชนก  หอมสมบัติ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0</xdr:col>
      <xdr:colOff>438150</xdr:colOff>
      <xdr:row>10</xdr:row>
      <xdr:rowOff>93651</xdr:rowOff>
    </xdr:from>
    <xdr:to>
      <xdr:col>3</xdr:col>
      <xdr:colOff>419063</xdr:colOff>
      <xdr:row>11</xdr:row>
      <xdr:rowOff>282204</xdr:rowOff>
    </xdr:to>
    <xdr:sp macro="" textlink="">
      <xdr:nvSpPr>
        <xdr:cNvPr id="16" name="Text Box 18"/>
        <xdr:cNvSpPr txBox="1">
          <a:spLocks noChangeArrowheads="1"/>
        </xdr:cNvSpPr>
      </xdr:nvSpPr>
      <xdr:spPr bwMode="auto">
        <a:xfrm>
          <a:off x="657225" y="2679008"/>
          <a:ext cx="3073854" cy="4810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งานบุคลากร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นางสาวเปี่ยมสุข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ชโลบล เสียงล้ำ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5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0</xdr:col>
      <xdr:colOff>438150</xdr:colOff>
      <xdr:row>12</xdr:row>
      <xdr:rowOff>61712</xdr:rowOff>
    </xdr:from>
    <xdr:to>
      <xdr:col>3</xdr:col>
      <xdr:colOff>419063</xdr:colOff>
      <xdr:row>13</xdr:row>
      <xdr:rowOff>292663</xdr:rowOff>
    </xdr:to>
    <xdr:sp macro="" textlink="">
      <xdr:nvSpPr>
        <xdr:cNvPr id="17" name="Text Box 19"/>
        <xdr:cNvSpPr txBox="1">
          <a:spLocks noChangeArrowheads="1"/>
        </xdr:cNvSpPr>
      </xdr:nvSpPr>
      <xdr:spPr bwMode="auto">
        <a:xfrm>
          <a:off x="657225" y="3236258"/>
          <a:ext cx="3073854" cy="4548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9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งานการเงิน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9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นางรำไพ  ไชยรักษ์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0</xdr:col>
      <xdr:colOff>438150</xdr:colOff>
      <xdr:row>14</xdr:row>
      <xdr:rowOff>93649</xdr:rowOff>
    </xdr:from>
    <xdr:to>
      <xdr:col>3</xdr:col>
      <xdr:colOff>419063</xdr:colOff>
      <xdr:row>15</xdr:row>
      <xdr:rowOff>229204</xdr:rowOff>
    </xdr:to>
    <xdr:sp macro="" textlink="">
      <xdr:nvSpPr>
        <xdr:cNvPr id="18" name="Text Box 20"/>
        <xdr:cNvSpPr txBox="1">
          <a:spLocks noChangeArrowheads="1"/>
        </xdr:cNvSpPr>
      </xdr:nvSpPr>
      <xdr:spPr bwMode="auto">
        <a:xfrm>
          <a:off x="657225" y="3794792"/>
          <a:ext cx="3073854" cy="46499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9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งานการบัญชี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นางนันท์นภัส นาโสก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0</xdr:col>
      <xdr:colOff>436469</xdr:colOff>
      <xdr:row>16</xdr:row>
      <xdr:rowOff>4002</xdr:rowOff>
    </xdr:from>
    <xdr:to>
      <xdr:col>3</xdr:col>
      <xdr:colOff>417382</xdr:colOff>
      <xdr:row>17</xdr:row>
      <xdr:rowOff>183296</xdr:rowOff>
    </xdr:to>
    <xdr:sp macro="" textlink="">
      <xdr:nvSpPr>
        <xdr:cNvPr id="19" name="Text Box 21"/>
        <xdr:cNvSpPr txBox="1">
          <a:spLocks noChangeArrowheads="1"/>
        </xdr:cNvSpPr>
      </xdr:nvSpPr>
      <xdr:spPr bwMode="auto">
        <a:xfrm>
          <a:off x="655544" y="4331073"/>
          <a:ext cx="3073854" cy="5194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5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งานพัสดุ</a:t>
          </a:r>
        </a:p>
        <a:p>
          <a:pPr algn="ctr" rtl="1">
            <a:lnSpc>
              <a:spcPts val="15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นายวีระยุทธ สู่เสน</a:t>
          </a:r>
        </a:p>
      </xdr:txBody>
    </xdr:sp>
    <xdr:clientData/>
  </xdr:twoCellAnchor>
  <xdr:twoCellAnchor>
    <xdr:from>
      <xdr:col>4</xdr:col>
      <xdr:colOff>171450</xdr:colOff>
      <xdr:row>8</xdr:row>
      <xdr:rowOff>63954</xdr:rowOff>
    </xdr:from>
    <xdr:to>
      <xdr:col>7</xdr:col>
      <xdr:colOff>152327</xdr:colOff>
      <xdr:row>10</xdr:row>
      <xdr:rowOff>92529</xdr:rowOff>
    </xdr:to>
    <xdr:sp macro="" textlink="">
      <xdr:nvSpPr>
        <xdr:cNvPr id="20" name="Text Box 22"/>
        <xdr:cNvSpPr txBox="1">
          <a:spLocks noChangeArrowheads="1"/>
        </xdr:cNvSpPr>
      </xdr:nvSpPr>
      <xdr:spPr bwMode="auto">
        <a:xfrm>
          <a:off x="4393746" y="2077811"/>
          <a:ext cx="3073854" cy="600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งานวางแผนและงบประมาณ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นางประเสริฐศรี สุทธิพันธ์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4</xdr:col>
      <xdr:colOff>171450</xdr:colOff>
      <xdr:row>10</xdr:row>
      <xdr:rowOff>178254</xdr:rowOff>
    </xdr:from>
    <xdr:to>
      <xdr:col>7</xdr:col>
      <xdr:colOff>152327</xdr:colOff>
      <xdr:row>12</xdr:row>
      <xdr:rowOff>130916</xdr:rowOff>
    </xdr:to>
    <xdr:sp macro="" textlink="">
      <xdr:nvSpPr>
        <xdr:cNvPr id="21" name="Text Box 23"/>
        <xdr:cNvSpPr txBox="1">
          <a:spLocks noChangeArrowheads="1"/>
        </xdr:cNvSpPr>
      </xdr:nvSpPr>
      <xdr:spPr bwMode="auto">
        <a:xfrm>
          <a:off x="4393746" y="2763611"/>
          <a:ext cx="3073854" cy="5317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งานศูนย์ข้อมูลสารสนเทศ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นายภานุชิต ทองทิพย์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4</xdr:col>
      <xdr:colOff>171450</xdr:colOff>
      <xdr:row>12</xdr:row>
      <xdr:rowOff>244929</xdr:rowOff>
    </xdr:from>
    <xdr:to>
      <xdr:col>7</xdr:col>
      <xdr:colOff>152327</xdr:colOff>
      <xdr:row>14</xdr:row>
      <xdr:rowOff>218005</xdr:rowOff>
    </xdr:to>
    <xdr:sp macro="" textlink="">
      <xdr:nvSpPr>
        <xdr:cNvPr id="22" name="Text Box 24"/>
        <xdr:cNvSpPr txBox="1">
          <a:spLocks noChangeArrowheads="1"/>
        </xdr:cNvSpPr>
      </xdr:nvSpPr>
      <xdr:spPr bwMode="auto">
        <a:xfrm>
          <a:off x="4393746" y="3390900"/>
          <a:ext cx="3073854" cy="52645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งานความร่วมมือ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นางสาววิภาดา ดีดวงพันธ์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4</xdr:col>
      <xdr:colOff>171450</xdr:colOff>
      <xdr:row>14</xdr:row>
      <xdr:rowOff>326572</xdr:rowOff>
    </xdr:from>
    <xdr:to>
      <xdr:col>7</xdr:col>
      <xdr:colOff>152327</xdr:colOff>
      <xdr:row>16</xdr:row>
      <xdr:rowOff>225879</xdr:rowOff>
    </xdr:to>
    <xdr:sp macro="" textlink="">
      <xdr:nvSpPr>
        <xdr:cNvPr id="23" name="Text Box 25"/>
        <xdr:cNvSpPr txBox="1">
          <a:spLocks noChangeArrowheads="1"/>
        </xdr:cNvSpPr>
      </xdr:nvSpPr>
      <xdr:spPr bwMode="auto">
        <a:xfrm>
          <a:off x="4393746" y="4027715"/>
          <a:ext cx="3073854" cy="5252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งานวิจัย พัฒนานวัตกรรมและสิ่งประดิษฐ์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นายศิริชัย กลางประพันธ์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5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4</xdr:col>
      <xdr:colOff>180975</xdr:colOff>
      <xdr:row>17</xdr:row>
      <xdr:rowOff>6804</xdr:rowOff>
    </xdr:from>
    <xdr:to>
      <xdr:col>7</xdr:col>
      <xdr:colOff>161888</xdr:colOff>
      <xdr:row>18</xdr:row>
      <xdr:rowOff>274785</xdr:rowOff>
    </xdr:to>
    <xdr:sp macro="" textlink="">
      <xdr:nvSpPr>
        <xdr:cNvPr id="24" name="Text Box 26"/>
        <xdr:cNvSpPr txBox="1">
          <a:spLocks noChangeArrowheads="1"/>
        </xdr:cNvSpPr>
      </xdr:nvSpPr>
      <xdr:spPr bwMode="auto">
        <a:xfrm>
          <a:off x="4403271" y="4674054"/>
          <a:ext cx="3083379" cy="5197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งานประกันคุณภาพและมาตรฐานการศึกษา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นางนันท์นภัส นาโสก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4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7</xdr:col>
      <xdr:colOff>630891</xdr:colOff>
      <xdr:row>9</xdr:row>
      <xdr:rowOff>9526</xdr:rowOff>
    </xdr:from>
    <xdr:to>
      <xdr:col>10</xdr:col>
      <xdr:colOff>611692</xdr:colOff>
      <xdr:row>10</xdr:row>
      <xdr:rowOff>151281</xdr:rowOff>
    </xdr:to>
    <xdr:sp macro="" textlink="">
      <xdr:nvSpPr>
        <xdr:cNvPr id="25" name="Text Box 27"/>
        <xdr:cNvSpPr txBox="1">
          <a:spLocks noChangeArrowheads="1"/>
        </xdr:cNvSpPr>
      </xdr:nvSpPr>
      <xdr:spPr bwMode="auto">
        <a:xfrm>
          <a:off x="5231466" y="2752726"/>
          <a:ext cx="1952625" cy="4465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งานกิจกรรมนักเรียน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นักศึกษา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นายนัฑพงศ์  สิงห์ศร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7</xdr:col>
      <xdr:colOff>630891</xdr:colOff>
      <xdr:row>10</xdr:row>
      <xdr:rowOff>252132</xdr:rowOff>
    </xdr:from>
    <xdr:to>
      <xdr:col>10</xdr:col>
      <xdr:colOff>611692</xdr:colOff>
      <xdr:row>12</xdr:row>
      <xdr:rowOff>224435</xdr:rowOff>
    </xdr:to>
    <xdr:sp macro="" textlink="">
      <xdr:nvSpPr>
        <xdr:cNvPr id="26" name="Text Box 28"/>
        <xdr:cNvSpPr txBox="1">
          <a:spLocks noChangeArrowheads="1"/>
        </xdr:cNvSpPr>
      </xdr:nvSpPr>
      <xdr:spPr bwMode="auto">
        <a:xfrm>
          <a:off x="5231466" y="3300132"/>
          <a:ext cx="1952625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งานครูที่ปรึกษา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นายคมสันต์ ซางซื่อมูล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9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7</xdr:col>
      <xdr:colOff>630891</xdr:colOff>
      <xdr:row>13</xdr:row>
      <xdr:rowOff>8404</xdr:rowOff>
    </xdr:from>
    <xdr:to>
      <xdr:col>10</xdr:col>
      <xdr:colOff>611692</xdr:colOff>
      <xdr:row>14</xdr:row>
      <xdr:rowOff>272863</xdr:rowOff>
    </xdr:to>
    <xdr:sp macro="" textlink="">
      <xdr:nvSpPr>
        <xdr:cNvPr id="27" name="Text Box 29"/>
        <xdr:cNvSpPr txBox="1">
          <a:spLocks noChangeArrowheads="1"/>
        </xdr:cNvSpPr>
      </xdr:nvSpPr>
      <xdr:spPr bwMode="auto">
        <a:xfrm>
          <a:off x="5231466" y="3970804"/>
          <a:ext cx="1952625" cy="5692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งานปกครอง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นายพิสิทธิ์ ไกรสงคราม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7</xdr:col>
      <xdr:colOff>630891</xdr:colOff>
      <xdr:row>15</xdr:row>
      <xdr:rowOff>12887</xdr:rowOff>
    </xdr:from>
    <xdr:to>
      <xdr:col>10</xdr:col>
      <xdr:colOff>611692</xdr:colOff>
      <xdr:row>17</xdr:row>
      <xdr:rowOff>2802</xdr:rowOff>
    </xdr:to>
    <xdr:sp macro="" textlink="">
      <xdr:nvSpPr>
        <xdr:cNvPr id="28" name="Text Box 30"/>
        <xdr:cNvSpPr txBox="1">
          <a:spLocks noChangeArrowheads="1"/>
        </xdr:cNvSpPr>
      </xdr:nvSpPr>
      <xdr:spPr bwMode="auto">
        <a:xfrm>
          <a:off x="5231466" y="4584887"/>
          <a:ext cx="1952625" cy="62809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งานแนะแนวอาชีพและการจัดหางาน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นายธราเทพ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วังวงค์ 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7</xdr:col>
      <xdr:colOff>646019</xdr:colOff>
      <xdr:row>17</xdr:row>
      <xdr:rowOff>86285</xdr:rowOff>
    </xdr:from>
    <xdr:to>
      <xdr:col>10</xdr:col>
      <xdr:colOff>626809</xdr:colOff>
      <xdr:row>19</xdr:row>
      <xdr:rowOff>50116</xdr:rowOff>
    </xdr:to>
    <xdr:sp macro="" textlink="">
      <xdr:nvSpPr>
        <xdr:cNvPr id="29" name="Text Box 31"/>
        <xdr:cNvSpPr txBox="1">
          <a:spLocks noChangeArrowheads="1"/>
        </xdr:cNvSpPr>
      </xdr:nvSpPr>
      <xdr:spPr bwMode="auto">
        <a:xfrm>
          <a:off x="5246594" y="5296460"/>
          <a:ext cx="1952625" cy="5737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งานสวัสดิการนักเรียนนักศึกษา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นางนภัสสรณ์ ปัททุม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1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609600</xdr:colOff>
      <xdr:row>8</xdr:row>
      <xdr:rowOff>0</xdr:rowOff>
    </xdr:from>
    <xdr:to>
      <xdr:col>14</xdr:col>
      <xdr:colOff>606136</xdr:colOff>
      <xdr:row>9</xdr:row>
      <xdr:rowOff>349250</xdr:rowOff>
    </xdr:to>
    <xdr:sp macro="" textlink="">
      <xdr:nvSpPr>
        <xdr:cNvPr id="30" name="Text Box 32"/>
        <xdr:cNvSpPr txBox="1">
          <a:spLocks noChangeArrowheads="1"/>
        </xdr:cNvSpPr>
      </xdr:nvSpPr>
      <xdr:spPr bwMode="auto">
        <a:xfrm>
          <a:off x="8176683" y="2169583"/>
          <a:ext cx="2060286" cy="45508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marL="0" marR="0" indent="0" algn="ctr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สาขาวิชา</a:t>
          </a:r>
          <a:r>
            <a:rPr lang="th-TH" sz="1100">
              <a:ea typeface="Arial Unicode MS"/>
              <a:cs typeface="TH SarabunPSK"/>
            </a:rPr>
            <a:t>ช่างไฟฟ้ากำลัง</a:t>
          </a:r>
          <a:endParaRPr lang="th-TH" sz="1100" b="0" i="0" strike="noStrike">
            <a:solidFill>
              <a:srgbClr val="000000"/>
            </a:solidFill>
            <a:latin typeface="TH Sarabun New"/>
            <a:ea typeface="Arial Unicode MS"/>
            <a:cs typeface="TH Sarabun New"/>
          </a:endParaRPr>
        </a:p>
        <a:p>
          <a:pPr marL="0" marR="0" indent="0" algn="ctr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นายวีระยุทธ สู่เสน</a:t>
          </a:r>
        </a:p>
        <a:p>
          <a:pPr algn="ctr" rtl="1">
            <a:lnSpc>
              <a:spcPts val="1500"/>
            </a:lnSpc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608135</xdr:colOff>
      <xdr:row>9</xdr:row>
      <xdr:rowOff>393698</xdr:rowOff>
    </xdr:from>
    <xdr:to>
      <xdr:col>14</xdr:col>
      <xdr:colOff>606136</xdr:colOff>
      <xdr:row>11</xdr:row>
      <xdr:rowOff>41345</xdr:rowOff>
    </xdr:to>
    <xdr:sp macro="" textlink="">
      <xdr:nvSpPr>
        <xdr:cNvPr id="31" name="Text Box 33"/>
        <xdr:cNvSpPr txBox="1">
          <a:spLocks noChangeArrowheads="1"/>
        </xdr:cNvSpPr>
      </xdr:nvSpPr>
      <xdr:spPr bwMode="auto">
        <a:xfrm>
          <a:off x="8175218" y="2669115"/>
          <a:ext cx="2061751" cy="4318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marL="0" marR="0" indent="0" algn="ctr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สาขาวิชา</a:t>
          </a:r>
          <a:r>
            <a:rPr lang="th-TH" sz="1100">
              <a:ea typeface="Arial Unicode MS"/>
              <a:cs typeface="TH SarabunPSK"/>
            </a:rPr>
            <a:t>ช่างอิเล็กทรอนิกส์</a:t>
          </a:r>
          <a:endParaRPr lang="th-TH" sz="1100" b="0" i="0" strike="noStrike">
            <a:solidFill>
              <a:srgbClr val="000000"/>
            </a:solidFill>
            <a:latin typeface="TH Sarabun New"/>
            <a:ea typeface="Arial Unicode MS"/>
            <a:cs typeface="TH Sarabun New"/>
          </a:endParaRPr>
        </a:p>
        <a:p>
          <a:pPr marL="0" marR="0" indent="0" algn="ctr" defTabSz="914400" rtl="1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นายธวัชชัย เพชรนนท์</a:t>
          </a:r>
        </a:p>
      </xdr:txBody>
    </xdr:sp>
    <xdr:clientData/>
  </xdr:twoCellAnchor>
  <xdr:twoCellAnchor>
    <xdr:from>
      <xdr:col>11</xdr:col>
      <xdr:colOff>623047</xdr:colOff>
      <xdr:row>11</xdr:row>
      <xdr:rowOff>62193</xdr:rowOff>
    </xdr:from>
    <xdr:to>
      <xdr:col>14</xdr:col>
      <xdr:colOff>606302</xdr:colOff>
      <xdr:row>12</xdr:row>
      <xdr:rowOff>218175</xdr:rowOff>
    </xdr:to>
    <xdr:sp macro="" textlink="">
      <xdr:nvSpPr>
        <xdr:cNvPr id="32" name="Text Box 34"/>
        <xdr:cNvSpPr txBox="1">
          <a:spLocks noChangeArrowheads="1"/>
        </xdr:cNvSpPr>
      </xdr:nvSpPr>
      <xdr:spPr bwMode="auto">
        <a:xfrm>
          <a:off x="7852522" y="3414993"/>
          <a:ext cx="1954763" cy="44991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marL="0" marR="0" lvl="0" indent="0" algn="ctr" defTabSz="914400" rtl="1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H Sarabun New"/>
              <a:ea typeface="+mn-ea"/>
              <a:cs typeface="TH Sarabun New"/>
            </a:rPr>
            <a:t>สาขาวิชา</a:t>
          </a:r>
          <a:r>
            <a:rPr lang="th-TH" sz="1100">
              <a:ea typeface="Arial Unicode MS"/>
              <a:cs typeface="TH SarabunPSK"/>
            </a:rPr>
            <a:t>ช่างกลโรงงาน</a:t>
          </a:r>
          <a:endParaRPr kumimoji="0" lang="th-TH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H Sarabun New"/>
            <a:ea typeface="Arial Unicode MS"/>
            <a:cs typeface="TH Sarabun New"/>
          </a:endParaRPr>
        </a:p>
        <a:p>
          <a:pPr marL="0" marR="0" indent="0" algn="ctr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นายสันสกฤต  ศรีกลับ</a:t>
          </a:r>
        </a:p>
        <a:p>
          <a:pPr algn="ctr" rtl="1"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617445</xdr:colOff>
      <xdr:row>12</xdr:row>
      <xdr:rowOff>240367</xdr:rowOff>
    </xdr:from>
    <xdr:to>
      <xdr:col>14</xdr:col>
      <xdr:colOff>606201</xdr:colOff>
      <xdr:row>14</xdr:row>
      <xdr:rowOff>68638</xdr:rowOff>
    </xdr:to>
    <xdr:sp macro="" textlink="">
      <xdr:nvSpPr>
        <xdr:cNvPr id="33" name="Text Box 35"/>
        <xdr:cNvSpPr txBox="1">
          <a:spLocks noChangeArrowheads="1"/>
        </xdr:cNvSpPr>
      </xdr:nvSpPr>
      <xdr:spPr bwMode="auto">
        <a:xfrm>
          <a:off x="7846920" y="3897967"/>
          <a:ext cx="1960366" cy="43646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100">
              <a:ea typeface="Arial Unicode MS"/>
              <a:cs typeface="TH SarabunPSK"/>
            </a:rPr>
            <a:t>สาขาวิชาช่างยนต์</a:t>
          </a:r>
        </a:p>
        <a:p>
          <a:pPr algn="ctr" rtl="1">
            <a:lnSpc>
              <a:spcPts val="1100"/>
            </a:lnSpc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นายปฎิญญา  ผากา</a:t>
          </a:r>
        </a:p>
      </xdr:txBody>
    </xdr:sp>
    <xdr:clientData/>
  </xdr:twoCellAnchor>
  <xdr:twoCellAnchor>
    <xdr:from>
      <xdr:col>11</xdr:col>
      <xdr:colOff>621366</xdr:colOff>
      <xdr:row>14</xdr:row>
      <xdr:rowOff>100853</xdr:rowOff>
    </xdr:from>
    <xdr:to>
      <xdr:col>14</xdr:col>
      <xdr:colOff>602378</xdr:colOff>
      <xdr:row>15</xdr:row>
      <xdr:rowOff>173039</xdr:rowOff>
    </xdr:to>
    <xdr:sp macro="" textlink="">
      <xdr:nvSpPr>
        <xdr:cNvPr id="34" name="Text Box 36"/>
        <xdr:cNvSpPr txBox="1">
          <a:spLocks noChangeArrowheads="1"/>
        </xdr:cNvSpPr>
      </xdr:nvSpPr>
      <xdr:spPr bwMode="auto">
        <a:xfrm>
          <a:off x="7850841" y="4368053"/>
          <a:ext cx="1952625" cy="37763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000"/>
            </a:lnSpc>
            <a:defRPr sz="1000"/>
          </a:pPr>
          <a:r>
            <a:rPr lang="th-TH" sz="1100">
              <a:ea typeface="Arial Unicode MS"/>
              <a:cs typeface="TH SarabunPSK"/>
            </a:rPr>
            <a:t>สาขาวิชาการบัญชี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นางสาวเปี่ยมสุขชโลบล</a:t>
          </a:r>
          <a:r>
            <a:rPr lang="th-TH" sz="11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เสียงล้ำ</a:t>
          </a: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0</xdr:col>
      <xdr:colOff>442633</xdr:colOff>
      <xdr:row>17</xdr:row>
      <xdr:rowOff>258536</xdr:rowOff>
    </xdr:from>
    <xdr:to>
      <xdr:col>3</xdr:col>
      <xdr:colOff>423546</xdr:colOff>
      <xdr:row>19</xdr:row>
      <xdr:rowOff>165987</xdr:rowOff>
    </xdr:to>
    <xdr:sp macro="" textlink="">
      <xdr:nvSpPr>
        <xdr:cNvPr id="35" name="Text Box 21"/>
        <xdr:cNvSpPr txBox="1">
          <a:spLocks noChangeArrowheads="1"/>
        </xdr:cNvSpPr>
      </xdr:nvSpPr>
      <xdr:spPr bwMode="auto">
        <a:xfrm>
          <a:off x="661708" y="4925786"/>
          <a:ext cx="3073854" cy="4373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5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งานอาคารสถานที่</a:t>
          </a:r>
          <a:endParaRPr lang="en-US" sz="12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4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นายสุริยา ขจรจิตร </a:t>
          </a:r>
        </a:p>
      </xdr:txBody>
    </xdr:sp>
    <xdr:clientData/>
  </xdr:twoCellAnchor>
  <xdr:twoCellAnchor>
    <xdr:from>
      <xdr:col>0</xdr:col>
      <xdr:colOff>442633</xdr:colOff>
      <xdr:row>19</xdr:row>
      <xdr:rowOff>241006</xdr:rowOff>
    </xdr:from>
    <xdr:to>
      <xdr:col>3</xdr:col>
      <xdr:colOff>423546</xdr:colOff>
      <xdr:row>21</xdr:row>
      <xdr:rowOff>173120</xdr:rowOff>
    </xdr:to>
    <xdr:sp macro="" textlink="">
      <xdr:nvSpPr>
        <xdr:cNvPr id="36" name="Text Box 20"/>
        <xdr:cNvSpPr txBox="1">
          <a:spLocks noChangeArrowheads="1"/>
        </xdr:cNvSpPr>
      </xdr:nvSpPr>
      <xdr:spPr bwMode="auto">
        <a:xfrm>
          <a:off x="661708" y="5428049"/>
          <a:ext cx="3073854" cy="4593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งานทะเบียน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6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นางปนัฐฐินันท์ มีประเทศ</a:t>
          </a:r>
        </a:p>
      </xdr:txBody>
    </xdr:sp>
    <xdr:clientData/>
  </xdr:twoCellAnchor>
  <xdr:twoCellAnchor>
    <xdr:from>
      <xdr:col>0</xdr:col>
      <xdr:colOff>453838</xdr:colOff>
      <xdr:row>21</xdr:row>
      <xdr:rowOff>241008</xdr:rowOff>
    </xdr:from>
    <xdr:to>
      <xdr:col>3</xdr:col>
      <xdr:colOff>434747</xdr:colOff>
      <xdr:row>23</xdr:row>
      <xdr:rowOff>172069</xdr:rowOff>
    </xdr:to>
    <xdr:sp macro="" textlink="">
      <xdr:nvSpPr>
        <xdr:cNvPr id="37" name="Text Box 20"/>
        <xdr:cNvSpPr txBox="1">
          <a:spLocks noChangeArrowheads="1"/>
        </xdr:cNvSpPr>
      </xdr:nvSpPr>
      <xdr:spPr bwMode="auto">
        <a:xfrm>
          <a:off x="682438" y="5945122"/>
          <a:ext cx="3073854" cy="4573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6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งานประชาสัมพันธ์</a:t>
          </a:r>
        </a:p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นายพิสิทธ์ ไกรสงคราม</a:t>
          </a:r>
        </a:p>
      </xdr:txBody>
    </xdr:sp>
    <xdr:clientData/>
  </xdr:twoCellAnchor>
  <xdr:twoCellAnchor>
    <xdr:from>
      <xdr:col>4</xdr:col>
      <xdr:colOff>184897</xdr:colOff>
      <xdr:row>19</xdr:row>
      <xdr:rowOff>110458</xdr:rowOff>
    </xdr:from>
    <xdr:to>
      <xdr:col>7</xdr:col>
      <xdr:colOff>165810</xdr:colOff>
      <xdr:row>21</xdr:row>
      <xdr:rowOff>62261</xdr:rowOff>
    </xdr:to>
    <xdr:sp macro="" textlink="">
      <xdr:nvSpPr>
        <xdr:cNvPr id="38" name="Text Box 26"/>
        <xdr:cNvSpPr txBox="1">
          <a:spLocks noChangeArrowheads="1"/>
        </xdr:cNvSpPr>
      </xdr:nvSpPr>
      <xdr:spPr bwMode="auto">
        <a:xfrm>
          <a:off x="4407193" y="5316551"/>
          <a:ext cx="3083379" cy="4789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งานส่งเสริมผลิตผลการค้าและประกอบธุรกิจ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4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นางสาวนงนภัส สุขไชย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5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7</xdr:col>
      <xdr:colOff>655544</xdr:colOff>
      <xdr:row>19</xdr:row>
      <xdr:rowOff>160804</xdr:rowOff>
    </xdr:from>
    <xdr:to>
      <xdr:col>10</xdr:col>
      <xdr:colOff>636305</xdr:colOff>
      <xdr:row>21</xdr:row>
      <xdr:rowOff>114832</xdr:rowOff>
    </xdr:to>
    <xdr:sp macro="" textlink="">
      <xdr:nvSpPr>
        <xdr:cNvPr id="39" name="Text Box 31"/>
        <xdr:cNvSpPr txBox="1">
          <a:spLocks noChangeArrowheads="1"/>
        </xdr:cNvSpPr>
      </xdr:nvSpPr>
      <xdr:spPr bwMode="auto">
        <a:xfrm>
          <a:off x="5256119" y="5971054"/>
          <a:ext cx="1952625" cy="5737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งานโครงการพิเศษและการบริการชุมชน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4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นายพงษ์ศักดิ์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สว่างสุข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5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621926</xdr:colOff>
      <xdr:row>15</xdr:row>
      <xdr:rowOff>216834</xdr:rowOff>
    </xdr:from>
    <xdr:to>
      <xdr:col>14</xdr:col>
      <xdr:colOff>602938</xdr:colOff>
      <xdr:row>17</xdr:row>
      <xdr:rowOff>9582</xdr:rowOff>
    </xdr:to>
    <xdr:sp macro="" textlink="">
      <xdr:nvSpPr>
        <xdr:cNvPr id="40" name="Text Box 36"/>
        <xdr:cNvSpPr txBox="1">
          <a:spLocks noChangeArrowheads="1"/>
        </xdr:cNvSpPr>
      </xdr:nvSpPr>
      <xdr:spPr bwMode="auto">
        <a:xfrm>
          <a:off x="7851401" y="4779309"/>
          <a:ext cx="1952625" cy="4420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100">
              <a:ea typeface="Arial Unicode MS"/>
              <a:cs typeface="TH SarabunPSK"/>
            </a:rPr>
            <a:t>สาขาวิชาคอมพิวเตอร์ธุรกิจ</a:t>
          </a:r>
        </a:p>
        <a:p>
          <a:pPr algn="ctr" rtl="1">
            <a:lnSpc>
              <a:spcPts val="1200"/>
            </a:lnSpc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นางประเสริฐศรี  สุทธิพันธ์</a:t>
          </a:r>
        </a:p>
      </xdr:txBody>
    </xdr:sp>
    <xdr:clientData/>
  </xdr:twoCellAnchor>
  <xdr:twoCellAnchor>
    <xdr:from>
      <xdr:col>11</xdr:col>
      <xdr:colOff>621927</xdr:colOff>
      <xdr:row>17</xdr:row>
      <xdr:rowOff>44825</xdr:rowOff>
    </xdr:from>
    <xdr:to>
      <xdr:col>14</xdr:col>
      <xdr:colOff>602939</xdr:colOff>
      <xdr:row>18</xdr:row>
      <xdr:rowOff>185004</xdr:rowOff>
    </xdr:to>
    <xdr:sp macro="" textlink="">
      <xdr:nvSpPr>
        <xdr:cNvPr id="41" name="Text Box 36"/>
        <xdr:cNvSpPr txBox="1">
          <a:spLocks noChangeArrowheads="1"/>
        </xdr:cNvSpPr>
      </xdr:nvSpPr>
      <xdr:spPr bwMode="auto">
        <a:xfrm>
          <a:off x="7851402" y="5255000"/>
          <a:ext cx="1952625" cy="4448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marL="0" marR="0" indent="0" algn="ctr" defTabSz="914400" rtl="1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>
              <a:ea typeface="Arial Unicode MS"/>
              <a:cs typeface="TH SarabunPSK"/>
            </a:rPr>
            <a:t>สาขาสามัญสัมพันธ์</a:t>
          </a: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500"/>
            </a:lnSpc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นางสาวพรชนก หอมสมบัติ</a:t>
          </a:r>
        </a:p>
      </xdr:txBody>
    </xdr:sp>
    <xdr:clientData/>
  </xdr:twoCellAnchor>
  <xdr:twoCellAnchor>
    <xdr:from>
      <xdr:col>11</xdr:col>
      <xdr:colOff>621927</xdr:colOff>
      <xdr:row>18</xdr:row>
      <xdr:rowOff>229721</xdr:rowOff>
    </xdr:from>
    <xdr:to>
      <xdr:col>14</xdr:col>
      <xdr:colOff>602939</xdr:colOff>
      <xdr:row>20</xdr:row>
      <xdr:rowOff>99523</xdr:rowOff>
    </xdr:to>
    <xdr:sp macro="" textlink="">
      <xdr:nvSpPr>
        <xdr:cNvPr id="42" name="Text Box 36"/>
        <xdr:cNvSpPr txBox="1">
          <a:spLocks noChangeArrowheads="1"/>
        </xdr:cNvSpPr>
      </xdr:nvSpPr>
      <xdr:spPr bwMode="auto">
        <a:xfrm>
          <a:off x="7851402" y="5744696"/>
          <a:ext cx="1952625" cy="4695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marL="0" marR="0" indent="0" algn="ctr" defTabSz="914400" rtl="1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>
              <a:ea typeface="Arial Unicode MS"/>
              <a:cs typeface="TH SarabunPSK"/>
            </a:rPr>
            <a:t>งานพัฒนาหลักสูตรการเรียนการสอน</a:t>
          </a: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marL="0" marR="0" indent="0" algn="ctr" defTabSz="914400" rtl="1" eaLnBrk="1" fontAlgn="auto" latinLnBrk="0" hangingPunct="1">
            <a:lnSpc>
              <a:spcPts val="1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นายปฏิญญา ผากา </a:t>
          </a:r>
        </a:p>
        <a:p>
          <a:pPr algn="ctr" rtl="1">
            <a:lnSpc>
              <a:spcPts val="1500"/>
            </a:lnSpc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621927</xdr:colOff>
      <xdr:row>20</xdr:row>
      <xdr:rowOff>134470</xdr:rowOff>
    </xdr:from>
    <xdr:to>
      <xdr:col>14</xdr:col>
      <xdr:colOff>602939</xdr:colOff>
      <xdr:row>22</xdr:row>
      <xdr:rowOff>1167</xdr:rowOff>
    </xdr:to>
    <xdr:sp macro="" textlink="">
      <xdr:nvSpPr>
        <xdr:cNvPr id="43" name="Text Box 36"/>
        <xdr:cNvSpPr txBox="1">
          <a:spLocks noChangeArrowheads="1"/>
        </xdr:cNvSpPr>
      </xdr:nvSpPr>
      <xdr:spPr bwMode="auto">
        <a:xfrm>
          <a:off x="7851402" y="6259045"/>
          <a:ext cx="1952625" cy="475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100"/>
            </a:lnSpc>
            <a:defRPr sz="1000"/>
          </a:pPr>
          <a:r>
            <a:rPr lang="th-TH" sz="1100">
              <a:ea typeface="Arial Unicode MS"/>
              <a:cs typeface="TH SarabunPSK"/>
            </a:rPr>
            <a:t>งานวัดผลและประเมินผล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นางสาววนัชพร</a:t>
          </a:r>
          <a:r>
            <a:rPr lang="th-TH" sz="11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อุคำ</a:t>
          </a: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700"/>
            </a:lnSpc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627529</xdr:colOff>
      <xdr:row>22</xdr:row>
      <xdr:rowOff>39221</xdr:rowOff>
    </xdr:from>
    <xdr:to>
      <xdr:col>14</xdr:col>
      <xdr:colOff>608500</xdr:colOff>
      <xdr:row>23</xdr:row>
      <xdr:rowOff>218116</xdr:rowOff>
    </xdr:to>
    <xdr:sp macro="" textlink="">
      <xdr:nvSpPr>
        <xdr:cNvPr id="44" name="Text Box 36"/>
        <xdr:cNvSpPr txBox="1">
          <a:spLocks noChangeArrowheads="1"/>
        </xdr:cNvSpPr>
      </xdr:nvSpPr>
      <xdr:spPr bwMode="auto">
        <a:xfrm>
          <a:off x="7857004" y="6773396"/>
          <a:ext cx="1952625" cy="4728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000"/>
            </a:lnSpc>
            <a:defRPr sz="1000"/>
          </a:pPr>
          <a:r>
            <a:rPr lang="th-TH" sz="1100" b="0" i="0" strike="noStrike">
              <a:solidFill>
                <a:sysClr val="windowText" lastClr="000000"/>
              </a:solidFill>
              <a:latin typeface="+mn-lt"/>
              <a:ea typeface="Arial Unicode MS"/>
              <a:cs typeface="TH SarabunPSK"/>
            </a:rPr>
            <a:t>งานวิทยบริการและห้องสมุด</a:t>
          </a:r>
        </a:p>
        <a:p>
          <a:pPr algn="ctr" rtl="1">
            <a:lnSpc>
              <a:spcPts val="1800"/>
            </a:lnSpc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นางสาวพัชรา จำปาดี</a:t>
          </a:r>
        </a:p>
        <a:p>
          <a:pPr algn="ctr" rtl="1">
            <a:lnSpc>
              <a:spcPts val="1800"/>
            </a:lnSpc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621927</xdr:colOff>
      <xdr:row>23</xdr:row>
      <xdr:rowOff>274544</xdr:rowOff>
    </xdr:from>
    <xdr:to>
      <xdr:col>14</xdr:col>
      <xdr:colOff>602939</xdr:colOff>
      <xdr:row>25</xdr:row>
      <xdr:rowOff>139839</xdr:rowOff>
    </xdr:to>
    <xdr:sp macro="" textlink="">
      <xdr:nvSpPr>
        <xdr:cNvPr id="45" name="Text Box 36"/>
        <xdr:cNvSpPr txBox="1">
          <a:spLocks noChangeArrowheads="1"/>
        </xdr:cNvSpPr>
      </xdr:nvSpPr>
      <xdr:spPr bwMode="auto">
        <a:xfrm>
          <a:off x="7851402" y="7313519"/>
          <a:ext cx="1952625" cy="4751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marL="0" marR="0" indent="0" algn="ctr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งานอาชีวศึกษาระบบทวิภาคี</a:t>
          </a:r>
        </a:p>
        <a:p>
          <a:pPr marL="0" marR="0" indent="0" algn="ctr" defTabSz="914400" rtl="1" eaLnBrk="1" fontAlgn="auto" latinLnBrk="0" hangingPunct="1">
            <a:lnSpc>
              <a:spcPts val="1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 New"/>
              <a:cs typeface="TH Sarabun New"/>
            </a:rPr>
            <a:t>นายธวัชชัย</a:t>
          </a:r>
          <a:r>
            <a:rPr lang="th-TH" sz="11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เพชรนนท์</a:t>
          </a: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500"/>
            </a:lnSpc>
            <a:defRPr sz="1000"/>
          </a:pPr>
          <a:endParaRPr lang="th-TH" sz="11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11</xdr:col>
      <xdr:colOff>190501</xdr:colOff>
      <xdr:row>7</xdr:row>
      <xdr:rowOff>2134</xdr:rowOff>
    </xdr:from>
    <xdr:to>
      <xdr:col>11</xdr:col>
      <xdr:colOff>190503</xdr:colOff>
      <xdr:row>24</xdr:row>
      <xdr:rowOff>249930</xdr:rowOff>
    </xdr:to>
    <xdr:cxnSp macro="">
      <xdr:nvCxnSpPr>
        <xdr:cNvPr id="47" name="ตัวเชื่อมต่อตรง 46"/>
        <xdr:cNvCxnSpPr/>
      </xdr:nvCxnSpPr>
      <xdr:spPr>
        <a:xfrm rot="16200000" flipH="1">
          <a:off x="4691336" y="4865168"/>
          <a:ext cx="5457281" cy="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7</xdr:row>
      <xdr:rowOff>1047</xdr:rowOff>
    </xdr:from>
    <xdr:to>
      <xdr:col>11</xdr:col>
      <xdr:colOff>307731</xdr:colOff>
      <xdr:row>7</xdr:row>
      <xdr:rowOff>2635</xdr:rowOff>
    </xdr:to>
    <xdr:cxnSp macro="">
      <xdr:nvCxnSpPr>
        <xdr:cNvPr id="48" name="ตัวเชื่อมต่อตรง 47"/>
        <xdr:cNvCxnSpPr/>
      </xdr:nvCxnSpPr>
      <xdr:spPr>
        <a:xfrm>
          <a:off x="7419975" y="2129204"/>
          <a:ext cx="117231" cy="15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511969</xdr:colOff>
      <xdr:row>21</xdr:row>
      <xdr:rowOff>297656</xdr:rowOff>
    </xdr:from>
    <xdr:to>
      <xdr:col>10</xdr:col>
      <xdr:colOff>492759</xdr:colOff>
      <xdr:row>23</xdr:row>
      <xdr:rowOff>165200</xdr:rowOff>
    </xdr:to>
    <xdr:sp macro="" textlink="">
      <xdr:nvSpPr>
        <xdr:cNvPr id="49" name="Text Box 36"/>
        <xdr:cNvSpPr txBox="1">
          <a:spLocks noChangeArrowheads="1"/>
        </xdr:cNvSpPr>
      </xdr:nvSpPr>
      <xdr:spPr bwMode="auto">
        <a:xfrm>
          <a:off x="5112544" y="6727031"/>
          <a:ext cx="1952625" cy="4681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100">
              <a:latin typeface="TH SarabunPSK" pitchFamily="34" charset="-34"/>
              <a:ea typeface="Arial Unicode MS"/>
              <a:cs typeface="TH SarabunPSK" pitchFamily="34" charset="-34"/>
            </a:rPr>
            <a:t>งานสื่อการเรียนการสอน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1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นายภานุชิต ทองทิพย์</a:t>
          </a:r>
        </a:p>
        <a:p>
          <a:pPr algn="ctr" rtl="1">
            <a:defRPr sz="1000"/>
          </a:pPr>
          <a:endParaRPr lang="th-TH" sz="11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11</xdr:col>
      <xdr:colOff>195263</xdr:colOff>
      <xdr:row>22</xdr:row>
      <xdr:rowOff>252413</xdr:rowOff>
    </xdr:from>
    <xdr:to>
      <xdr:col>11</xdr:col>
      <xdr:colOff>630124</xdr:colOff>
      <xdr:row>22</xdr:row>
      <xdr:rowOff>252414</xdr:rowOff>
    </xdr:to>
    <xdr:cxnSp macro="">
      <xdr:nvCxnSpPr>
        <xdr:cNvPr id="55" name="ตัวเชื่อมต่อตรง 54"/>
        <xdr:cNvCxnSpPr/>
      </xdr:nvCxnSpPr>
      <xdr:spPr>
        <a:xfrm flipV="1">
          <a:off x="7424738" y="6986588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495300</xdr:colOff>
      <xdr:row>22</xdr:row>
      <xdr:rowOff>256198</xdr:rowOff>
    </xdr:from>
    <xdr:to>
      <xdr:col>11</xdr:col>
      <xdr:colOff>233715</xdr:colOff>
      <xdr:row>22</xdr:row>
      <xdr:rowOff>256199</xdr:rowOff>
    </xdr:to>
    <xdr:cxnSp macro="">
      <xdr:nvCxnSpPr>
        <xdr:cNvPr id="57" name="ตัวเชื่อมต่อตรง 56"/>
        <xdr:cNvCxnSpPr/>
      </xdr:nvCxnSpPr>
      <xdr:spPr>
        <a:xfrm flipV="1">
          <a:off x="7353300" y="6777648"/>
          <a:ext cx="421989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24</xdr:row>
      <xdr:rowOff>247650</xdr:rowOff>
    </xdr:from>
    <xdr:to>
      <xdr:col>11</xdr:col>
      <xdr:colOff>623868</xdr:colOff>
      <xdr:row>24</xdr:row>
      <xdr:rowOff>247651</xdr:rowOff>
    </xdr:to>
    <xdr:cxnSp macro="">
      <xdr:nvCxnSpPr>
        <xdr:cNvPr id="58" name="ตัวเชื่อมต่อตรง 57"/>
        <xdr:cNvCxnSpPr/>
      </xdr:nvCxnSpPr>
      <xdr:spPr>
        <a:xfrm flipV="1">
          <a:off x="7419975" y="7591425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193675</xdr:colOff>
      <xdr:row>21</xdr:row>
      <xdr:rowOff>95250</xdr:rowOff>
    </xdr:from>
    <xdr:to>
      <xdr:col>11</xdr:col>
      <xdr:colOff>612624</xdr:colOff>
      <xdr:row>21</xdr:row>
      <xdr:rowOff>95251</xdr:rowOff>
    </xdr:to>
    <xdr:cxnSp macro="">
      <xdr:nvCxnSpPr>
        <xdr:cNvPr id="59" name="ตัวเชื่อมต่อตรง 58"/>
        <xdr:cNvCxnSpPr/>
      </xdr:nvCxnSpPr>
      <xdr:spPr>
        <a:xfrm flipV="1">
          <a:off x="7737475" y="6311900"/>
          <a:ext cx="42594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193675</xdr:colOff>
      <xdr:row>19</xdr:row>
      <xdr:rowOff>200025</xdr:rowOff>
    </xdr:from>
    <xdr:to>
      <xdr:col>11</xdr:col>
      <xdr:colOff>612624</xdr:colOff>
      <xdr:row>19</xdr:row>
      <xdr:rowOff>200026</xdr:rowOff>
    </xdr:to>
    <xdr:cxnSp macro="">
      <xdr:nvCxnSpPr>
        <xdr:cNvPr id="60" name="ตัวเชื่อมต่อตรง 59"/>
        <xdr:cNvCxnSpPr/>
      </xdr:nvCxnSpPr>
      <xdr:spPr>
        <a:xfrm flipV="1">
          <a:off x="7737475" y="5807075"/>
          <a:ext cx="42594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200025</xdr:colOff>
      <xdr:row>17</xdr:row>
      <xdr:rowOff>285750</xdr:rowOff>
    </xdr:from>
    <xdr:to>
      <xdr:col>11</xdr:col>
      <xdr:colOff>632932</xdr:colOff>
      <xdr:row>17</xdr:row>
      <xdr:rowOff>285751</xdr:rowOff>
    </xdr:to>
    <xdr:cxnSp macro="">
      <xdr:nvCxnSpPr>
        <xdr:cNvPr id="61" name="ตัวเชื่อมต่อตรง 60"/>
        <xdr:cNvCxnSpPr/>
      </xdr:nvCxnSpPr>
      <xdr:spPr>
        <a:xfrm flipV="1">
          <a:off x="7429500" y="5495925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16</xdr:row>
      <xdr:rowOff>133350</xdr:rowOff>
    </xdr:from>
    <xdr:to>
      <xdr:col>11</xdr:col>
      <xdr:colOff>623868</xdr:colOff>
      <xdr:row>16</xdr:row>
      <xdr:rowOff>133351</xdr:rowOff>
    </xdr:to>
    <xdr:cxnSp macro="">
      <xdr:nvCxnSpPr>
        <xdr:cNvPr id="62" name="ตัวเชื่อมต่อตรง 61"/>
        <xdr:cNvCxnSpPr/>
      </xdr:nvCxnSpPr>
      <xdr:spPr>
        <a:xfrm flipV="1">
          <a:off x="7419975" y="5010150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14</xdr:row>
      <xdr:rowOff>342900</xdr:rowOff>
    </xdr:from>
    <xdr:to>
      <xdr:col>11</xdr:col>
      <xdr:colOff>623868</xdr:colOff>
      <xdr:row>14</xdr:row>
      <xdr:rowOff>342901</xdr:rowOff>
    </xdr:to>
    <xdr:cxnSp macro="">
      <xdr:nvCxnSpPr>
        <xdr:cNvPr id="63" name="ตัวเชื่อมต่อตรง 62"/>
        <xdr:cNvCxnSpPr/>
      </xdr:nvCxnSpPr>
      <xdr:spPr>
        <a:xfrm flipV="1">
          <a:off x="7419975" y="4572000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193675</xdr:colOff>
      <xdr:row>13</xdr:row>
      <xdr:rowOff>161925</xdr:rowOff>
    </xdr:from>
    <xdr:to>
      <xdr:col>11</xdr:col>
      <xdr:colOff>612624</xdr:colOff>
      <xdr:row>13</xdr:row>
      <xdr:rowOff>161926</xdr:rowOff>
    </xdr:to>
    <xdr:cxnSp macro="">
      <xdr:nvCxnSpPr>
        <xdr:cNvPr id="64" name="ตัวเชื่อมต่อตรง 63"/>
        <xdr:cNvCxnSpPr/>
      </xdr:nvCxnSpPr>
      <xdr:spPr>
        <a:xfrm flipV="1">
          <a:off x="7737475" y="3851275"/>
          <a:ext cx="42594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200025</xdr:colOff>
      <xdr:row>11</xdr:row>
      <xdr:rowOff>295275</xdr:rowOff>
    </xdr:from>
    <xdr:to>
      <xdr:col>11</xdr:col>
      <xdr:colOff>632932</xdr:colOff>
      <xdr:row>11</xdr:row>
      <xdr:rowOff>295276</xdr:rowOff>
    </xdr:to>
    <xdr:cxnSp macro="">
      <xdr:nvCxnSpPr>
        <xdr:cNvPr id="65" name="ตัวเชื่อมต่อตรง 64"/>
        <xdr:cNvCxnSpPr/>
      </xdr:nvCxnSpPr>
      <xdr:spPr>
        <a:xfrm flipV="1">
          <a:off x="7429500" y="3648075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10</xdr:row>
      <xdr:rowOff>152400</xdr:rowOff>
    </xdr:from>
    <xdr:to>
      <xdr:col>11</xdr:col>
      <xdr:colOff>623868</xdr:colOff>
      <xdr:row>10</xdr:row>
      <xdr:rowOff>152401</xdr:rowOff>
    </xdr:to>
    <xdr:cxnSp macro="">
      <xdr:nvCxnSpPr>
        <xdr:cNvPr id="66" name="ตัวเชื่อมต่อตรง 65"/>
        <xdr:cNvCxnSpPr/>
      </xdr:nvCxnSpPr>
      <xdr:spPr>
        <a:xfrm flipV="1">
          <a:off x="7419975" y="3200400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9</xdr:row>
      <xdr:rowOff>104775</xdr:rowOff>
    </xdr:from>
    <xdr:to>
      <xdr:col>11</xdr:col>
      <xdr:colOff>623868</xdr:colOff>
      <xdr:row>9</xdr:row>
      <xdr:rowOff>104776</xdr:rowOff>
    </xdr:to>
    <xdr:cxnSp macro="">
      <xdr:nvCxnSpPr>
        <xdr:cNvPr id="67" name="ตัวเชื่อมต่อตรง 66"/>
        <xdr:cNvCxnSpPr/>
      </xdr:nvCxnSpPr>
      <xdr:spPr>
        <a:xfrm flipV="1">
          <a:off x="7419975" y="2847975"/>
          <a:ext cx="4238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419816</xdr:colOff>
      <xdr:row>6</xdr:row>
      <xdr:rowOff>247651</xdr:rowOff>
    </xdr:from>
    <xdr:to>
      <xdr:col>7</xdr:col>
      <xdr:colOff>419819</xdr:colOff>
      <xdr:row>20</xdr:row>
      <xdr:rowOff>161917</xdr:rowOff>
    </xdr:to>
    <xdr:cxnSp macro="">
      <xdr:nvCxnSpPr>
        <xdr:cNvPr id="68" name="ตัวเชื่อมต่อตรง 67"/>
        <xdr:cNvCxnSpPr/>
      </xdr:nvCxnSpPr>
      <xdr:spPr>
        <a:xfrm rot="16200000" flipH="1">
          <a:off x="2915623" y="3989183"/>
          <a:ext cx="4185164" cy="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18</xdr:row>
      <xdr:rowOff>95250</xdr:rowOff>
    </xdr:from>
    <xdr:to>
      <xdr:col>7</xdr:col>
      <xdr:colOff>640503</xdr:colOff>
      <xdr:row>18</xdr:row>
      <xdr:rowOff>95251</xdr:rowOff>
    </xdr:to>
    <xdr:cxnSp macro="">
      <xdr:nvCxnSpPr>
        <xdr:cNvPr id="69" name="ตัวเชื่อมต่อตรง 68"/>
        <xdr:cNvCxnSpPr/>
      </xdr:nvCxnSpPr>
      <xdr:spPr>
        <a:xfrm flipV="1">
          <a:off x="5029200" y="560070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20</xdr:row>
      <xdr:rowOff>161925</xdr:rowOff>
    </xdr:from>
    <xdr:to>
      <xdr:col>7</xdr:col>
      <xdr:colOff>640503</xdr:colOff>
      <xdr:row>20</xdr:row>
      <xdr:rowOff>161926</xdr:rowOff>
    </xdr:to>
    <xdr:cxnSp macro="">
      <xdr:nvCxnSpPr>
        <xdr:cNvPr id="70" name="ตัวเชื่อมต่อตรง 69"/>
        <xdr:cNvCxnSpPr/>
      </xdr:nvCxnSpPr>
      <xdr:spPr>
        <a:xfrm flipV="1">
          <a:off x="5029200" y="627697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16</xdr:row>
      <xdr:rowOff>19050</xdr:rowOff>
    </xdr:from>
    <xdr:to>
      <xdr:col>7</xdr:col>
      <xdr:colOff>629250</xdr:colOff>
      <xdr:row>16</xdr:row>
      <xdr:rowOff>19051</xdr:rowOff>
    </xdr:to>
    <xdr:cxnSp macro="">
      <xdr:nvCxnSpPr>
        <xdr:cNvPr id="71" name="ตัวเชื่อมต่อตรง 70"/>
        <xdr:cNvCxnSpPr/>
      </xdr:nvCxnSpPr>
      <xdr:spPr>
        <a:xfrm flipV="1">
          <a:off x="5019675" y="489585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13</xdr:row>
      <xdr:rowOff>295275</xdr:rowOff>
    </xdr:from>
    <xdr:to>
      <xdr:col>7</xdr:col>
      <xdr:colOff>629250</xdr:colOff>
      <xdr:row>13</xdr:row>
      <xdr:rowOff>295276</xdr:rowOff>
    </xdr:to>
    <xdr:cxnSp macro="">
      <xdr:nvCxnSpPr>
        <xdr:cNvPr id="72" name="ตัวเชื่อมต่อตรง 71"/>
        <xdr:cNvCxnSpPr/>
      </xdr:nvCxnSpPr>
      <xdr:spPr>
        <a:xfrm flipV="1">
          <a:off x="5019675" y="425767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11</xdr:row>
      <xdr:rowOff>190500</xdr:rowOff>
    </xdr:from>
    <xdr:to>
      <xdr:col>7</xdr:col>
      <xdr:colOff>629250</xdr:colOff>
      <xdr:row>11</xdr:row>
      <xdr:rowOff>190501</xdr:rowOff>
    </xdr:to>
    <xdr:cxnSp macro="">
      <xdr:nvCxnSpPr>
        <xdr:cNvPr id="73" name="ตัวเชื่อมต่อตรง 72"/>
        <xdr:cNvCxnSpPr/>
      </xdr:nvCxnSpPr>
      <xdr:spPr>
        <a:xfrm flipV="1">
          <a:off x="5019675" y="354330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9</xdr:row>
      <xdr:rowOff>314325</xdr:rowOff>
    </xdr:from>
    <xdr:to>
      <xdr:col>7</xdr:col>
      <xdr:colOff>629250</xdr:colOff>
      <xdr:row>9</xdr:row>
      <xdr:rowOff>314326</xdr:rowOff>
    </xdr:to>
    <xdr:cxnSp macro="">
      <xdr:nvCxnSpPr>
        <xdr:cNvPr id="74" name="ตัวเชื่อมต่อตรง 73"/>
        <xdr:cNvCxnSpPr/>
      </xdr:nvCxnSpPr>
      <xdr:spPr>
        <a:xfrm flipV="1">
          <a:off x="5019675" y="304800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409575</xdr:colOff>
      <xdr:row>6</xdr:row>
      <xdr:rowOff>257175</xdr:rowOff>
    </xdr:from>
    <xdr:to>
      <xdr:col>7</xdr:col>
      <xdr:colOff>619430</xdr:colOff>
      <xdr:row>6</xdr:row>
      <xdr:rowOff>257176</xdr:rowOff>
    </xdr:to>
    <xdr:cxnSp macro="">
      <xdr:nvCxnSpPr>
        <xdr:cNvPr id="75" name="ตัวเชื่อมต่อตรง 74"/>
        <xdr:cNvCxnSpPr/>
      </xdr:nvCxnSpPr>
      <xdr:spPr>
        <a:xfrm flipV="1">
          <a:off x="5010150" y="208597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649898</xdr:colOff>
      <xdr:row>6</xdr:row>
      <xdr:rowOff>257177</xdr:rowOff>
    </xdr:from>
    <xdr:to>
      <xdr:col>3</xdr:col>
      <xdr:colOff>649901</xdr:colOff>
      <xdr:row>20</xdr:row>
      <xdr:rowOff>171443</xdr:rowOff>
    </xdr:to>
    <xdr:cxnSp macro="">
      <xdr:nvCxnSpPr>
        <xdr:cNvPr id="76" name="ตัวเชื่อมต่อตรง 75"/>
        <xdr:cNvCxnSpPr/>
      </xdr:nvCxnSpPr>
      <xdr:spPr>
        <a:xfrm rot="16200000" flipH="1">
          <a:off x="531569" y="3987679"/>
          <a:ext cx="4193200" cy="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657225</xdr:colOff>
      <xdr:row>6</xdr:row>
      <xdr:rowOff>257175</xdr:rowOff>
    </xdr:from>
    <xdr:to>
      <xdr:col>4</xdr:col>
      <xdr:colOff>181204</xdr:colOff>
      <xdr:row>6</xdr:row>
      <xdr:rowOff>257176</xdr:rowOff>
    </xdr:to>
    <xdr:cxnSp macro="">
      <xdr:nvCxnSpPr>
        <xdr:cNvPr id="77" name="ตัวเชื่อมต่อตรง 76"/>
        <xdr:cNvCxnSpPr/>
      </xdr:nvCxnSpPr>
      <xdr:spPr>
        <a:xfrm flipV="1">
          <a:off x="2628900" y="2085975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657225</xdr:colOff>
      <xdr:row>9</xdr:row>
      <xdr:rowOff>295275</xdr:rowOff>
    </xdr:from>
    <xdr:to>
      <xdr:col>4</xdr:col>
      <xdr:colOff>181204</xdr:colOff>
      <xdr:row>9</xdr:row>
      <xdr:rowOff>295276</xdr:rowOff>
    </xdr:to>
    <xdr:cxnSp macro="">
      <xdr:nvCxnSpPr>
        <xdr:cNvPr id="78" name="ตัวเชื่อมต่อตรง 77"/>
        <xdr:cNvCxnSpPr/>
      </xdr:nvCxnSpPr>
      <xdr:spPr>
        <a:xfrm flipV="1">
          <a:off x="2628900" y="3038475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11</xdr:row>
      <xdr:rowOff>180975</xdr:rowOff>
    </xdr:from>
    <xdr:to>
      <xdr:col>4</xdr:col>
      <xdr:colOff>171811</xdr:colOff>
      <xdr:row>11</xdr:row>
      <xdr:rowOff>180976</xdr:rowOff>
    </xdr:to>
    <xdr:cxnSp macro="">
      <xdr:nvCxnSpPr>
        <xdr:cNvPr id="79" name="ตัวเชื่อมต่อตรง 78"/>
        <xdr:cNvCxnSpPr/>
      </xdr:nvCxnSpPr>
      <xdr:spPr>
        <a:xfrm flipV="1">
          <a:off x="2619375" y="3533775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13</xdr:row>
      <xdr:rowOff>276225</xdr:rowOff>
    </xdr:from>
    <xdr:to>
      <xdr:col>4</xdr:col>
      <xdr:colOff>171811</xdr:colOff>
      <xdr:row>13</xdr:row>
      <xdr:rowOff>276226</xdr:rowOff>
    </xdr:to>
    <xdr:cxnSp macro="">
      <xdr:nvCxnSpPr>
        <xdr:cNvPr id="80" name="ตัวเชื่อมต่อตรง 79"/>
        <xdr:cNvCxnSpPr/>
      </xdr:nvCxnSpPr>
      <xdr:spPr>
        <a:xfrm flipV="1">
          <a:off x="2619375" y="4238625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657225</xdr:colOff>
      <xdr:row>15</xdr:row>
      <xdr:rowOff>276225</xdr:rowOff>
    </xdr:from>
    <xdr:to>
      <xdr:col>4</xdr:col>
      <xdr:colOff>181204</xdr:colOff>
      <xdr:row>15</xdr:row>
      <xdr:rowOff>276226</xdr:rowOff>
    </xdr:to>
    <xdr:cxnSp macro="">
      <xdr:nvCxnSpPr>
        <xdr:cNvPr id="81" name="ตัวเชื่อมต่อตรง 80"/>
        <xdr:cNvCxnSpPr/>
      </xdr:nvCxnSpPr>
      <xdr:spPr>
        <a:xfrm flipV="1">
          <a:off x="2628900" y="4848225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18</xdr:row>
      <xdr:rowOff>38100</xdr:rowOff>
    </xdr:from>
    <xdr:to>
      <xdr:col>4</xdr:col>
      <xdr:colOff>171811</xdr:colOff>
      <xdr:row>18</xdr:row>
      <xdr:rowOff>38101</xdr:rowOff>
    </xdr:to>
    <xdr:cxnSp macro="">
      <xdr:nvCxnSpPr>
        <xdr:cNvPr id="82" name="ตัวเชื่อมต่อตรง 81"/>
        <xdr:cNvCxnSpPr/>
      </xdr:nvCxnSpPr>
      <xdr:spPr>
        <a:xfrm flipV="1">
          <a:off x="2619375" y="5553075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20</xdr:row>
      <xdr:rowOff>161925</xdr:rowOff>
    </xdr:from>
    <xdr:to>
      <xdr:col>4</xdr:col>
      <xdr:colOff>171811</xdr:colOff>
      <xdr:row>20</xdr:row>
      <xdr:rowOff>161926</xdr:rowOff>
    </xdr:to>
    <xdr:cxnSp macro="">
      <xdr:nvCxnSpPr>
        <xdr:cNvPr id="83" name="ตัวเชื่อมต่อตรง 82"/>
        <xdr:cNvCxnSpPr/>
      </xdr:nvCxnSpPr>
      <xdr:spPr>
        <a:xfrm flipV="1">
          <a:off x="2619375" y="6286500"/>
          <a:ext cx="180976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230151</xdr:colOff>
      <xdr:row>7</xdr:row>
      <xdr:rowOff>24588</xdr:rowOff>
    </xdr:from>
    <xdr:to>
      <xdr:col>0</xdr:col>
      <xdr:colOff>232588</xdr:colOff>
      <xdr:row>22</xdr:row>
      <xdr:rowOff>248740</xdr:rowOff>
    </xdr:to>
    <xdr:cxnSp macro="">
      <xdr:nvCxnSpPr>
        <xdr:cNvPr id="84" name="ตัวเชื่อมต่อตรง 83"/>
        <xdr:cNvCxnSpPr/>
      </xdr:nvCxnSpPr>
      <xdr:spPr>
        <a:xfrm>
          <a:off x="230151" y="1968353"/>
          <a:ext cx="2437" cy="478775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238125</xdr:colOff>
      <xdr:row>7</xdr:row>
      <xdr:rowOff>28575</xdr:rowOff>
    </xdr:from>
    <xdr:to>
      <xdr:col>0</xdr:col>
      <xdr:colOff>447676</xdr:colOff>
      <xdr:row>7</xdr:row>
      <xdr:rowOff>28576</xdr:rowOff>
    </xdr:to>
    <xdr:cxnSp macro="">
      <xdr:nvCxnSpPr>
        <xdr:cNvPr id="85" name="ตัวเชื่อมต่อตรง 84"/>
        <xdr:cNvCxnSpPr/>
      </xdr:nvCxnSpPr>
      <xdr:spPr>
        <a:xfrm flipV="1">
          <a:off x="238125" y="216217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238125</xdr:colOff>
      <xdr:row>9</xdr:row>
      <xdr:rowOff>209550</xdr:rowOff>
    </xdr:from>
    <xdr:to>
      <xdr:col>0</xdr:col>
      <xdr:colOff>447676</xdr:colOff>
      <xdr:row>9</xdr:row>
      <xdr:rowOff>209551</xdr:rowOff>
    </xdr:to>
    <xdr:cxnSp macro="">
      <xdr:nvCxnSpPr>
        <xdr:cNvPr id="86" name="ตัวเชื่อมต่อตรง 85"/>
        <xdr:cNvCxnSpPr/>
      </xdr:nvCxnSpPr>
      <xdr:spPr>
        <a:xfrm flipV="1">
          <a:off x="238125" y="295275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11</xdr:row>
      <xdr:rowOff>57150</xdr:rowOff>
    </xdr:from>
    <xdr:to>
      <xdr:col>0</xdr:col>
      <xdr:colOff>428626</xdr:colOff>
      <xdr:row>11</xdr:row>
      <xdr:rowOff>57151</xdr:rowOff>
    </xdr:to>
    <xdr:cxnSp macro="">
      <xdr:nvCxnSpPr>
        <xdr:cNvPr id="87" name="ตัวเชื่อมต่อตรง 86"/>
        <xdr:cNvCxnSpPr/>
      </xdr:nvCxnSpPr>
      <xdr:spPr>
        <a:xfrm flipV="1">
          <a:off x="219075" y="340995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13</xdr:row>
      <xdr:rowOff>66675</xdr:rowOff>
    </xdr:from>
    <xdr:to>
      <xdr:col>0</xdr:col>
      <xdr:colOff>438151</xdr:colOff>
      <xdr:row>13</xdr:row>
      <xdr:rowOff>66676</xdr:rowOff>
    </xdr:to>
    <xdr:cxnSp macro="">
      <xdr:nvCxnSpPr>
        <xdr:cNvPr id="88" name="ตัวเชื่อมต่อตรง 87"/>
        <xdr:cNvCxnSpPr/>
      </xdr:nvCxnSpPr>
      <xdr:spPr>
        <a:xfrm flipV="1">
          <a:off x="228600" y="402907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15</xdr:row>
      <xdr:rowOff>19050</xdr:rowOff>
    </xdr:from>
    <xdr:to>
      <xdr:col>0</xdr:col>
      <xdr:colOff>438151</xdr:colOff>
      <xdr:row>15</xdr:row>
      <xdr:rowOff>19051</xdr:rowOff>
    </xdr:to>
    <xdr:cxnSp macro="">
      <xdr:nvCxnSpPr>
        <xdr:cNvPr id="89" name="ตัวเชื่อมต่อตรง 88"/>
        <xdr:cNvCxnSpPr/>
      </xdr:nvCxnSpPr>
      <xdr:spPr>
        <a:xfrm flipV="1">
          <a:off x="228600" y="459105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16</xdr:row>
      <xdr:rowOff>314325</xdr:rowOff>
    </xdr:from>
    <xdr:to>
      <xdr:col>0</xdr:col>
      <xdr:colOff>428626</xdr:colOff>
      <xdr:row>16</xdr:row>
      <xdr:rowOff>314326</xdr:rowOff>
    </xdr:to>
    <xdr:cxnSp macro="">
      <xdr:nvCxnSpPr>
        <xdr:cNvPr id="90" name="ตัวเชื่อมต่อตรง 89"/>
        <xdr:cNvCxnSpPr/>
      </xdr:nvCxnSpPr>
      <xdr:spPr>
        <a:xfrm flipV="1">
          <a:off x="219075" y="519112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18</xdr:row>
      <xdr:rowOff>238125</xdr:rowOff>
    </xdr:from>
    <xdr:to>
      <xdr:col>0</xdr:col>
      <xdr:colOff>428626</xdr:colOff>
      <xdr:row>18</xdr:row>
      <xdr:rowOff>238126</xdr:rowOff>
    </xdr:to>
    <xdr:cxnSp macro="">
      <xdr:nvCxnSpPr>
        <xdr:cNvPr id="91" name="ตัวเชื่อมต่อตรง 90"/>
        <xdr:cNvCxnSpPr/>
      </xdr:nvCxnSpPr>
      <xdr:spPr>
        <a:xfrm flipV="1">
          <a:off x="219075" y="575310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20</xdr:row>
      <xdr:rowOff>247650</xdr:rowOff>
    </xdr:from>
    <xdr:to>
      <xdr:col>0</xdr:col>
      <xdr:colOff>428626</xdr:colOff>
      <xdr:row>20</xdr:row>
      <xdr:rowOff>247651</xdr:rowOff>
    </xdr:to>
    <xdr:cxnSp macro="">
      <xdr:nvCxnSpPr>
        <xdr:cNvPr id="92" name="ตัวเชื่อมต่อตรง 91"/>
        <xdr:cNvCxnSpPr/>
      </xdr:nvCxnSpPr>
      <xdr:spPr>
        <a:xfrm flipV="1">
          <a:off x="219075" y="637222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22</xdr:row>
      <xdr:rowOff>247650</xdr:rowOff>
    </xdr:from>
    <xdr:to>
      <xdr:col>0</xdr:col>
      <xdr:colOff>438151</xdr:colOff>
      <xdr:row>22</xdr:row>
      <xdr:rowOff>247651</xdr:rowOff>
    </xdr:to>
    <xdr:cxnSp macro="">
      <xdr:nvCxnSpPr>
        <xdr:cNvPr id="93" name="ตัวเชื่อมต่อตรง 92"/>
        <xdr:cNvCxnSpPr/>
      </xdr:nvCxnSpPr>
      <xdr:spPr>
        <a:xfrm flipV="1">
          <a:off x="228600" y="6981825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184907</xdr:colOff>
      <xdr:row>21</xdr:row>
      <xdr:rowOff>230275</xdr:rowOff>
    </xdr:from>
    <xdr:to>
      <xdr:col>7</xdr:col>
      <xdr:colOff>165820</xdr:colOff>
      <xdr:row>23</xdr:row>
      <xdr:rowOff>182936</xdr:rowOff>
    </xdr:to>
    <xdr:sp macro="" textlink="">
      <xdr:nvSpPr>
        <xdr:cNvPr id="97" name="Text Box 26"/>
        <xdr:cNvSpPr txBox="1">
          <a:spLocks noChangeArrowheads="1"/>
        </xdr:cNvSpPr>
      </xdr:nvSpPr>
      <xdr:spPr bwMode="auto">
        <a:xfrm>
          <a:off x="4407203" y="5934389"/>
          <a:ext cx="3083379" cy="47894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9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งานหัวหน้าศูนย์บ่มเพาะ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1800"/>
            </a:lnSpc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 New"/>
              <a:cs typeface="TH Sarabun New"/>
            </a:rPr>
            <a:t>นางสาวทิพรัตน์</a:t>
          </a:r>
          <a:r>
            <a:rPr lang="th-TH" sz="1200" b="0" i="0" strike="noStrike" baseline="0">
              <a:solidFill>
                <a:srgbClr val="000000"/>
              </a:solidFill>
              <a:latin typeface="TH Sarabun New"/>
              <a:cs typeface="TH Sarabun New"/>
            </a:rPr>
            <a:t> สืบศรี</a:t>
          </a: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  <a:p>
          <a:pPr algn="ctr" rtl="1">
            <a:lnSpc>
              <a:spcPts val="22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 New"/>
            <a:cs typeface="TH Sarabun New"/>
          </a:endParaRPr>
        </a:p>
      </xdr:txBody>
    </xdr:sp>
    <xdr:clientData/>
  </xdr:twoCellAnchor>
  <xdr:twoCellAnchor>
    <xdr:from>
      <xdr:col>5</xdr:col>
      <xdr:colOff>520994</xdr:colOff>
      <xdr:row>21</xdr:row>
      <xdr:rowOff>62833</xdr:rowOff>
    </xdr:from>
    <xdr:to>
      <xdr:col>5</xdr:col>
      <xdr:colOff>521004</xdr:colOff>
      <xdr:row>21</xdr:row>
      <xdr:rowOff>231457</xdr:rowOff>
    </xdr:to>
    <xdr:cxnSp macro="">
      <xdr:nvCxnSpPr>
        <xdr:cNvPr id="100" name="ตัวเชื่อมต่อตรง 99"/>
        <xdr:cNvCxnSpPr>
          <a:stCxn id="38" idx="2"/>
          <a:endCxn id="97" idx="0"/>
        </xdr:cNvCxnSpPr>
      </xdr:nvCxnSpPr>
      <xdr:spPr>
        <a:xfrm>
          <a:off x="5948883" y="5795522"/>
          <a:ext cx="10" cy="138867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28972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257170</xdr:colOff>
      <xdr:row>3</xdr:row>
      <xdr:rowOff>92863</xdr:rowOff>
    </xdr:from>
    <xdr:to>
      <xdr:col>3</xdr:col>
      <xdr:colOff>419095</xdr:colOff>
      <xdr:row>3</xdr:row>
      <xdr:rowOff>278601</xdr:rowOff>
    </xdr:to>
    <xdr:sp macro="" textlink="">
      <xdr:nvSpPr>
        <xdr:cNvPr id="328973" name="Rectangle 2"/>
        <xdr:cNvSpPr>
          <a:spLocks noChangeArrowheads="1"/>
        </xdr:cNvSpPr>
      </xdr:nvSpPr>
      <xdr:spPr bwMode="auto">
        <a:xfrm>
          <a:off x="2066920" y="1021551"/>
          <a:ext cx="161925" cy="18573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245264</xdr:colOff>
      <xdr:row>5</xdr:row>
      <xdr:rowOff>71430</xdr:rowOff>
    </xdr:from>
    <xdr:to>
      <xdr:col>3</xdr:col>
      <xdr:colOff>407189</xdr:colOff>
      <xdr:row>5</xdr:row>
      <xdr:rowOff>233355</xdr:rowOff>
    </xdr:to>
    <xdr:sp macro="" textlink="">
      <xdr:nvSpPr>
        <xdr:cNvPr id="328974" name="Rectangle 3"/>
        <xdr:cNvSpPr>
          <a:spLocks noChangeArrowheads="1"/>
        </xdr:cNvSpPr>
      </xdr:nvSpPr>
      <xdr:spPr bwMode="auto">
        <a:xfrm>
          <a:off x="2055014" y="1619243"/>
          <a:ext cx="161925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245264</xdr:colOff>
      <xdr:row>4</xdr:row>
      <xdr:rowOff>114294</xdr:rowOff>
    </xdr:from>
    <xdr:to>
      <xdr:col>3</xdr:col>
      <xdr:colOff>407189</xdr:colOff>
      <xdr:row>4</xdr:row>
      <xdr:rowOff>257169</xdr:rowOff>
    </xdr:to>
    <xdr:sp macro="" textlink="">
      <xdr:nvSpPr>
        <xdr:cNvPr id="328975" name="Rectangle 4"/>
        <xdr:cNvSpPr>
          <a:spLocks noChangeArrowheads="1"/>
        </xdr:cNvSpPr>
      </xdr:nvSpPr>
      <xdr:spPr bwMode="auto">
        <a:xfrm>
          <a:off x="2055014" y="1352544"/>
          <a:ext cx="1619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29795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29</xdr:row>
      <xdr:rowOff>266700</xdr:rowOff>
    </xdr:to>
    <xdr:pic>
      <xdr:nvPicPr>
        <xdr:cNvPr id="121780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91250" cy="910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13411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14435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0</xdr:row>
      <xdr:rowOff>0</xdr:rowOff>
    </xdr:from>
    <xdr:to>
      <xdr:col>5</xdr:col>
      <xdr:colOff>495300</xdr:colOff>
      <xdr:row>5</xdr:row>
      <xdr:rowOff>111125</xdr:rowOff>
    </xdr:to>
    <xdr:pic>
      <xdr:nvPicPr>
        <xdr:cNvPr id="315459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0"/>
          <a:ext cx="173672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16483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17507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18531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19555" name="Picture 2" descr="http://www.finee2533.ob.tc/veclogo%5B1%5D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394475</xdr:colOff>
      <xdr:row>2</xdr:row>
      <xdr:rowOff>30855</xdr:rowOff>
    </xdr:from>
    <xdr:to>
      <xdr:col>5</xdr:col>
      <xdr:colOff>733535</xdr:colOff>
      <xdr:row>4</xdr:row>
      <xdr:rowOff>229915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4160682" y="742493"/>
          <a:ext cx="1280612" cy="5165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lnSpc>
              <a:spcPts val="1700"/>
            </a:lnSpc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ผู้อำนวยการวิทยาลัย</a:t>
          </a:r>
        </a:p>
        <a:p>
          <a:pPr algn="ctr" rtl="1">
            <a:lnSpc>
              <a:spcPts val="17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นายทศพล  สุวรรณไตรย์</a:t>
          </a:r>
        </a:p>
      </xdr:txBody>
    </xdr:sp>
    <xdr:clientData/>
  </xdr:twoCellAnchor>
  <xdr:twoCellAnchor>
    <xdr:from>
      <xdr:col>0</xdr:col>
      <xdr:colOff>619637</xdr:colOff>
      <xdr:row>3</xdr:row>
      <xdr:rowOff>25790</xdr:rowOff>
    </xdr:from>
    <xdr:to>
      <xdr:col>2</xdr:col>
      <xdr:colOff>744484</xdr:colOff>
      <xdr:row>4</xdr:row>
      <xdr:rowOff>164224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619637" y="803118"/>
          <a:ext cx="2007950" cy="3902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lnSpc>
              <a:spcPts val="1900"/>
            </a:lnSpc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คณะกรรมการบริหารสถานศึกษา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lnSpc>
              <a:spcPts val="19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lnSpc>
              <a:spcPts val="18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7</xdr:col>
      <xdr:colOff>630037</xdr:colOff>
      <xdr:row>3</xdr:row>
      <xdr:rowOff>38102</xdr:rowOff>
    </xdr:from>
    <xdr:to>
      <xdr:col>9</xdr:col>
      <xdr:colOff>481723</xdr:colOff>
      <xdr:row>4</xdr:row>
      <xdr:rowOff>164225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7220899" y="815430"/>
          <a:ext cx="1734790" cy="3779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คณะกรรมการวิทยาลัย</a:t>
          </a:r>
        </a:p>
      </xdr:txBody>
    </xdr:sp>
    <xdr:clientData/>
  </xdr:twoCellAnchor>
  <xdr:twoCellAnchor>
    <xdr:from>
      <xdr:col>2</xdr:col>
      <xdr:colOff>744484</xdr:colOff>
      <xdr:row>3</xdr:row>
      <xdr:rowOff>220912</xdr:rowOff>
    </xdr:from>
    <xdr:to>
      <xdr:col>4</xdr:col>
      <xdr:colOff>394475</xdr:colOff>
      <xdr:row>3</xdr:row>
      <xdr:rowOff>223445</xdr:rowOff>
    </xdr:to>
    <xdr:cxnSp macro="">
      <xdr:nvCxnSpPr>
        <xdr:cNvPr id="342058" name="AutoShape 6"/>
        <xdr:cNvCxnSpPr>
          <a:cxnSpLocks noChangeShapeType="1"/>
          <a:stCxn id="3" idx="3"/>
          <a:endCxn id="2" idx="1"/>
        </xdr:cNvCxnSpPr>
      </xdr:nvCxnSpPr>
      <xdr:spPr bwMode="auto">
        <a:xfrm>
          <a:off x="2627587" y="998240"/>
          <a:ext cx="1533095" cy="2533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733535</xdr:colOff>
      <xdr:row>3</xdr:row>
      <xdr:rowOff>223445</xdr:rowOff>
    </xdr:from>
    <xdr:to>
      <xdr:col>7</xdr:col>
      <xdr:colOff>630037</xdr:colOff>
      <xdr:row>3</xdr:row>
      <xdr:rowOff>227069</xdr:rowOff>
    </xdr:to>
    <xdr:cxnSp macro="">
      <xdr:nvCxnSpPr>
        <xdr:cNvPr id="342059" name="AutoShape 7"/>
        <xdr:cNvCxnSpPr>
          <a:cxnSpLocks noChangeShapeType="1"/>
          <a:stCxn id="2" idx="3"/>
          <a:endCxn id="4" idx="1"/>
        </xdr:cNvCxnSpPr>
      </xdr:nvCxnSpPr>
      <xdr:spPr bwMode="auto">
        <a:xfrm>
          <a:off x="5441294" y="1000773"/>
          <a:ext cx="1779605" cy="362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428626</xdr:colOff>
      <xdr:row>5</xdr:row>
      <xdr:rowOff>164874</xdr:rowOff>
    </xdr:from>
    <xdr:to>
      <xdr:col>2</xdr:col>
      <xdr:colOff>448881</xdr:colOff>
      <xdr:row>7</xdr:row>
      <xdr:rowOff>215761</xdr:rowOff>
    </xdr:to>
    <xdr:sp macro="" textlink="">
      <xdr:nvSpPr>
        <xdr:cNvPr id="7" name="Text Box 8"/>
        <xdr:cNvSpPr txBox="1">
          <a:spLocks noChangeArrowheads="1"/>
        </xdr:cNvSpPr>
      </xdr:nvSpPr>
      <xdr:spPr bwMode="auto">
        <a:xfrm>
          <a:off x="428626" y="1478667"/>
          <a:ext cx="1903358" cy="49976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200"/>
            </a:lnSpc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รองผู้อำนวยการ ฝ่ายบริหารทรัพยากร</a:t>
          </a:r>
        </a:p>
        <a:p>
          <a:pPr algn="ctr" rtl="1">
            <a:lnSpc>
              <a:spcPts val="14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นางพัชรพร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สุวรรณไตรย์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3</xdr:col>
      <xdr:colOff>7228</xdr:colOff>
      <xdr:row>6</xdr:row>
      <xdr:rowOff>9895</xdr:rowOff>
    </xdr:from>
    <xdr:to>
      <xdr:col>5</xdr:col>
      <xdr:colOff>76638</xdr:colOff>
      <xdr:row>8</xdr:row>
      <xdr:rowOff>21896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>
          <a:off x="2831883" y="1520757"/>
          <a:ext cx="1952514" cy="4827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รองผู้อำนวยการ ฝ่ายแผนงานฯ</a:t>
          </a: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marL="0" marR="0" indent="0" algn="ctr" defTabSz="914400" rtl="1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นายปัญญา  มุ่งดี</a:t>
          </a:r>
        </a:p>
      </xdr:txBody>
    </xdr:sp>
    <xdr:clientData/>
  </xdr:twoCellAnchor>
  <xdr:twoCellAnchor>
    <xdr:from>
      <xdr:col>5</xdr:col>
      <xdr:colOff>395374</xdr:colOff>
      <xdr:row>6</xdr:row>
      <xdr:rowOff>52345</xdr:rowOff>
    </xdr:from>
    <xdr:to>
      <xdr:col>7</xdr:col>
      <xdr:colOff>473305</xdr:colOff>
      <xdr:row>8</xdr:row>
      <xdr:rowOff>76638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5103133" y="1563207"/>
          <a:ext cx="1961034" cy="49506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รองผู้อำนวยการ ฝ่ายพัฒนากิจการ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นางพัชรพร  สุวรรณไตรย์</a:t>
          </a:r>
        </a:p>
      </xdr:txBody>
    </xdr:sp>
    <xdr:clientData/>
  </xdr:twoCellAnchor>
  <xdr:twoCellAnchor>
    <xdr:from>
      <xdr:col>7</xdr:col>
      <xdr:colOff>766219</xdr:colOff>
      <xdr:row>5</xdr:row>
      <xdr:rowOff>172525</xdr:rowOff>
    </xdr:from>
    <xdr:to>
      <xdr:col>9</xdr:col>
      <xdr:colOff>799224</xdr:colOff>
      <xdr:row>8</xdr:row>
      <xdr:rowOff>10948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7357081" y="1486318"/>
          <a:ext cx="1916109" cy="50626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รองผู้อำนวยการ ฝ่ายวิชาการ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นายปัญญา  มุ่งดี</a:t>
          </a: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1</xdr:col>
      <xdr:colOff>449702</xdr:colOff>
      <xdr:row>4</xdr:row>
      <xdr:rowOff>251813</xdr:rowOff>
    </xdr:from>
    <xdr:to>
      <xdr:col>5</xdr:col>
      <xdr:colOff>104178</xdr:colOff>
      <xdr:row>5</xdr:row>
      <xdr:rowOff>186772</xdr:rowOff>
    </xdr:to>
    <xdr:cxnSp macro="">
      <xdr:nvCxnSpPr>
        <xdr:cNvPr id="342064" name="AutoShape 13"/>
        <xdr:cNvCxnSpPr>
          <a:cxnSpLocks noChangeShapeType="1"/>
        </xdr:cNvCxnSpPr>
      </xdr:nvCxnSpPr>
      <xdr:spPr bwMode="auto">
        <a:xfrm rot="5400000">
          <a:off x="2991789" y="-319584"/>
          <a:ext cx="219614" cy="3420683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846632</xdr:colOff>
      <xdr:row>4</xdr:row>
      <xdr:rowOff>251814</xdr:rowOff>
    </xdr:from>
    <xdr:to>
      <xdr:col>5</xdr:col>
      <xdr:colOff>93229</xdr:colOff>
      <xdr:row>6</xdr:row>
      <xdr:rowOff>31794</xdr:rowOff>
    </xdr:to>
    <xdr:cxnSp macro="">
      <xdr:nvCxnSpPr>
        <xdr:cNvPr id="342065" name="AutoShape 14"/>
        <xdr:cNvCxnSpPr>
          <a:cxnSpLocks noChangeShapeType="1"/>
        </xdr:cNvCxnSpPr>
      </xdr:nvCxnSpPr>
      <xdr:spPr bwMode="auto">
        <a:xfrm rot="5400000">
          <a:off x="4105286" y="846953"/>
          <a:ext cx="261704" cy="1129701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82280</xdr:colOff>
      <xdr:row>4</xdr:row>
      <xdr:rowOff>229916</xdr:rowOff>
    </xdr:from>
    <xdr:to>
      <xdr:col>6</xdr:col>
      <xdr:colOff>350964</xdr:colOff>
      <xdr:row>6</xdr:row>
      <xdr:rowOff>52346</xdr:rowOff>
    </xdr:to>
    <xdr:cxnSp macro="">
      <xdr:nvCxnSpPr>
        <xdr:cNvPr id="342066" name="AutoShape 15"/>
        <xdr:cNvCxnSpPr>
          <a:cxnSpLocks noChangeShapeType="1"/>
        </xdr:cNvCxnSpPr>
      </xdr:nvCxnSpPr>
      <xdr:spPr bwMode="auto">
        <a:xfrm rot="16200000" flipH="1">
          <a:off x="5243080" y="806013"/>
          <a:ext cx="304154" cy="1210235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82281</xdr:colOff>
      <xdr:row>4</xdr:row>
      <xdr:rowOff>240862</xdr:rowOff>
    </xdr:from>
    <xdr:to>
      <xdr:col>8</xdr:col>
      <xdr:colOff>651343</xdr:colOff>
      <xdr:row>5</xdr:row>
      <xdr:rowOff>183472</xdr:rowOff>
    </xdr:to>
    <xdr:cxnSp macro="">
      <xdr:nvCxnSpPr>
        <xdr:cNvPr id="342067" name="AutoShape 16"/>
        <xdr:cNvCxnSpPr>
          <a:cxnSpLocks noChangeShapeType="1"/>
        </xdr:cNvCxnSpPr>
      </xdr:nvCxnSpPr>
      <xdr:spPr bwMode="auto">
        <a:xfrm rot="16200000" flipH="1">
          <a:off x="6373266" y="-313226"/>
          <a:ext cx="227265" cy="3393717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449100</xdr:colOff>
      <xdr:row>8</xdr:row>
      <xdr:rowOff>95509</xdr:rowOff>
    </xdr:from>
    <xdr:to>
      <xdr:col>2</xdr:col>
      <xdr:colOff>514569</xdr:colOff>
      <xdr:row>10</xdr:row>
      <xdr:rowOff>92729</xdr:rowOff>
    </xdr:to>
    <xdr:sp macro="" textlink="">
      <xdr:nvSpPr>
        <xdr:cNvPr id="15" name="Text Box 17"/>
        <xdr:cNvSpPr txBox="1">
          <a:spLocks noChangeArrowheads="1"/>
        </xdr:cNvSpPr>
      </xdr:nvSpPr>
      <xdr:spPr bwMode="auto">
        <a:xfrm>
          <a:off x="449100" y="2077147"/>
          <a:ext cx="1948572" cy="566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6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งานบริหารทั่วไป</a:t>
          </a:r>
        </a:p>
        <a:p>
          <a:pPr algn="ctr" rtl="1">
            <a:lnSpc>
              <a:spcPts val="16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นางสาวพรชนก  หอมสมบัติ</a:t>
          </a:r>
        </a:p>
      </xdr:txBody>
    </xdr:sp>
    <xdr:clientData/>
  </xdr:twoCellAnchor>
  <xdr:twoCellAnchor>
    <xdr:from>
      <xdr:col>0</xdr:col>
      <xdr:colOff>438151</xdr:colOff>
      <xdr:row>10</xdr:row>
      <xdr:rowOff>203131</xdr:rowOff>
    </xdr:from>
    <xdr:to>
      <xdr:col>2</xdr:col>
      <xdr:colOff>525518</xdr:colOff>
      <xdr:row>12</xdr:row>
      <xdr:rowOff>168065</xdr:rowOff>
    </xdr:to>
    <xdr:sp macro="" textlink="">
      <xdr:nvSpPr>
        <xdr:cNvPr id="16" name="Text Box 18"/>
        <xdr:cNvSpPr txBox="1">
          <a:spLocks noChangeArrowheads="1"/>
        </xdr:cNvSpPr>
      </xdr:nvSpPr>
      <xdr:spPr bwMode="auto">
        <a:xfrm>
          <a:off x="438151" y="2754079"/>
          <a:ext cx="1970470" cy="5561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งานบุคลากร</a:t>
          </a:r>
          <a:endParaRPr lang="en-US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นางสาวพรชนก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หอมสมบัติ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lnSpc>
              <a:spcPts val="15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0</xdr:col>
      <xdr:colOff>438151</xdr:colOff>
      <xdr:row>13</xdr:row>
      <xdr:rowOff>83604</xdr:rowOff>
    </xdr:from>
    <xdr:to>
      <xdr:col>2</xdr:col>
      <xdr:colOff>536466</xdr:colOff>
      <xdr:row>15</xdr:row>
      <xdr:rowOff>13093</xdr:rowOff>
    </xdr:to>
    <xdr:sp macro="" textlink="">
      <xdr:nvSpPr>
        <xdr:cNvPr id="17" name="Text Box 19"/>
        <xdr:cNvSpPr txBox="1">
          <a:spLocks noChangeArrowheads="1"/>
        </xdr:cNvSpPr>
      </xdr:nvSpPr>
      <xdr:spPr bwMode="auto">
        <a:xfrm>
          <a:off x="438151" y="3477570"/>
          <a:ext cx="1981418" cy="5425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งานการเงิน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นางรำไพ  ไชยรักษ์</a:t>
          </a: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0</xdr:col>
      <xdr:colOff>438151</xdr:colOff>
      <xdr:row>15</xdr:row>
      <xdr:rowOff>192175</xdr:rowOff>
    </xdr:from>
    <xdr:to>
      <xdr:col>2</xdr:col>
      <xdr:colOff>525518</xdr:colOff>
      <xdr:row>17</xdr:row>
      <xdr:rowOff>180572</xdr:rowOff>
    </xdr:to>
    <xdr:sp macro="" textlink="">
      <xdr:nvSpPr>
        <xdr:cNvPr id="18" name="Text Box 20"/>
        <xdr:cNvSpPr txBox="1">
          <a:spLocks noChangeArrowheads="1"/>
        </xdr:cNvSpPr>
      </xdr:nvSpPr>
      <xdr:spPr bwMode="auto">
        <a:xfrm>
          <a:off x="438151" y="4199244"/>
          <a:ext cx="1970470" cy="5686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งานการบัญชี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นางสาวเปี่ยมสุขชโลบล  เสียงล้ำ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lnSpc>
              <a:spcPts val="19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0</xdr:col>
      <xdr:colOff>436470</xdr:colOff>
      <xdr:row>18</xdr:row>
      <xdr:rowOff>69679</xdr:rowOff>
    </xdr:from>
    <xdr:to>
      <xdr:col>2</xdr:col>
      <xdr:colOff>514569</xdr:colOff>
      <xdr:row>20</xdr:row>
      <xdr:rowOff>149582</xdr:rowOff>
    </xdr:to>
    <xdr:sp macro="" textlink="">
      <xdr:nvSpPr>
        <xdr:cNvPr id="19" name="Text Box 21"/>
        <xdr:cNvSpPr txBox="1">
          <a:spLocks noChangeArrowheads="1"/>
        </xdr:cNvSpPr>
      </xdr:nvSpPr>
      <xdr:spPr bwMode="auto">
        <a:xfrm>
          <a:off x="436470" y="4963558"/>
          <a:ext cx="1961202" cy="5835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5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งานพัสดุ</a:t>
          </a:r>
        </a:p>
        <a:p>
          <a:pPr algn="ctr" rtl="1">
            <a:lnSpc>
              <a:spcPts val="15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นางสาวบุญกอง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กาญจนพันธ์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2</xdr:col>
      <xdr:colOff>926881</xdr:colOff>
      <xdr:row>9</xdr:row>
      <xdr:rowOff>76638</xdr:rowOff>
    </xdr:from>
    <xdr:to>
      <xdr:col>5</xdr:col>
      <xdr:colOff>54740</xdr:colOff>
      <xdr:row>10</xdr:row>
      <xdr:rowOff>197068</xdr:rowOff>
    </xdr:to>
    <xdr:sp macro="" textlink="">
      <xdr:nvSpPr>
        <xdr:cNvPr id="20" name="Text Box 22"/>
        <xdr:cNvSpPr txBox="1">
          <a:spLocks noChangeArrowheads="1"/>
        </xdr:cNvSpPr>
      </xdr:nvSpPr>
      <xdr:spPr bwMode="auto">
        <a:xfrm>
          <a:off x="2809984" y="2167759"/>
          <a:ext cx="1952515" cy="5802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งานวางแผนและงบประมาณ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นายศิริชัย</a:t>
          </a:r>
          <a:r>
            <a:rPr lang="th-TH" sz="1400" b="0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กลางประพันธ์</a:t>
          </a: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926882</xdr:colOff>
      <xdr:row>11</xdr:row>
      <xdr:rowOff>21897</xdr:rowOff>
    </xdr:from>
    <xdr:to>
      <xdr:col>5</xdr:col>
      <xdr:colOff>32844</xdr:colOff>
      <xdr:row>13</xdr:row>
      <xdr:rowOff>43788</xdr:rowOff>
    </xdr:to>
    <xdr:sp macro="" textlink="">
      <xdr:nvSpPr>
        <xdr:cNvPr id="21" name="Text Box 23"/>
        <xdr:cNvSpPr txBox="1">
          <a:spLocks noChangeArrowheads="1"/>
        </xdr:cNvSpPr>
      </xdr:nvSpPr>
      <xdr:spPr bwMode="auto">
        <a:xfrm>
          <a:off x="2809985" y="2912242"/>
          <a:ext cx="1930618" cy="5255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งานศูนย์ข้อมูลสารสนเทศ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นายวนัยวุฒิ</a:t>
          </a:r>
          <a:r>
            <a:rPr lang="th-TH" sz="1400" b="0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เจริญศรี</a:t>
          </a: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926882</xdr:colOff>
      <xdr:row>13</xdr:row>
      <xdr:rowOff>186120</xdr:rowOff>
    </xdr:from>
    <xdr:to>
      <xdr:col>5</xdr:col>
      <xdr:colOff>32844</xdr:colOff>
      <xdr:row>15</xdr:row>
      <xdr:rowOff>109475</xdr:rowOff>
    </xdr:to>
    <xdr:sp macro="" textlink="">
      <xdr:nvSpPr>
        <xdr:cNvPr id="22" name="Text Box 24"/>
        <xdr:cNvSpPr txBox="1">
          <a:spLocks noChangeArrowheads="1"/>
        </xdr:cNvSpPr>
      </xdr:nvSpPr>
      <xdr:spPr bwMode="auto">
        <a:xfrm>
          <a:off x="2809985" y="3580086"/>
          <a:ext cx="1930618" cy="5364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งานความร่วมมือ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นายรุจิรัตน์  มานะพระ</a:t>
          </a: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915934</xdr:colOff>
      <xdr:row>16</xdr:row>
      <xdr:rowOff>63802</xdr:rowOff>
    </xdr:from>
    <xdr:to>
      <xdr:col>5</xdr:col>
      <xdr:colOff>10947</xdr:colOff>
      <xdr:row>17</xdr:row>
      <xdr:rowOff>306540</xdr:rowOff>
    </xdr:to>
    <xdr:sp macro="" textlink="">
      <xdr:nvSpPr>
        <xdr:cNvPr id="23" name="Text Box 25"/>
        <xdr:cNvSpPr txBox="1">
          <a:spLocks noChangeArrowheads="1"/>
        </xdr:cNvSpPr>
      </xdr:nvSpPr>
      <xdr:spPr bwMode="auto">
        <a:xfrm>
          <a:off x="2799037" y="4322681"/>
          <a:ext cx="1919669" cy="571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งานวิจัย พัฒนานวัตกรรมและสิ่งประดิษฐ์</a:t>
          </a:r>
        </a:p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นายสงัด  ดงพงค์</a:t>
          </a:r>
        </a:p>
        <a:p>
          <a:pPr algn="ctr" rtl="1">
            <a:lnSpc>
              <a:spcPts val="1500"/>
            </a:lnSpc>
            <a:defRPr sz="1000"/>
          </a:pP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936406</xdr:colOff>
      <xdr:row>18</xdr:row>
      <xdr:rowOff>225755</xdr:rowOff>
    </xdr:from>
    <xdr:to>
      <xdr:col>4</xdr:col>
      <xdr:colOff>941551</xdr:colOff>
      <xdr:row>21</xdr:row>
      <xdr:rowOff>164211</xdr:rowOff>
    </xdr:to>
    <xdr:sp macro="" textlink="">
      <xdr:nvSpPr>
        <xdr:cNvPr id="24" name="Text Box 26"/>
        <xdr:cNvSpPr txBox="1">
          <a:spLocks noChangeArrowheads="1"/>
        </xdr:cNvSpPr>
      </xdr:nvSpPr>
      <xdr:spPr bwMode="auto">
        <a:xfrm>
          <a:off x="2819509" y="5119634"/>
          <a:ext cx="1888249" cy="6938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งานประกันคุณภาพและ</a:t>
          </a:r>
        </a:p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มาตรฐานการศึกษา</a:t>
          </a:r>
        </a:p>
        <a:p>
          <a:pPr algn="ctr" rtl="1"/>
          <a:r>
            <a:rPr lang="th-TH" sz="1400" b="0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นางปนัฐฐินันท์  มีประเทศ</a:t>
          </a: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400977</xdr:colOff>
      <xdr:row>9</xdr:row>
      <xdr:rowOff>218965</xdr:rowOff>
    </xdr:from>
    <xdr:to>
      <xdr:col>7</xdr:col>
      <xdr:colOff>472857</xdr:colOff>
      <xdr:row>11</xdr:row>
      <xdr:rowOff>32837</xdr:rowOff>
    </xdr:to>
    <xdr:sp macro="" textlink="">
      <xdr:nvSpPr>
        <xdr:cNvPr id="25" name="Text Box 27"/>
        <xdr:cNvSpPr txBox="1">
          <a:spLocks noChangeArrowheads="1"/>
        </xdr:cNvSpPr>
      </xdr:nvSpPr>
      <xdr:spPr bwMode="auto">
        <a:xfrm>
          <a:off x="5108736" y="2310086"/>
          <a:ext cx="1954983" cy="6130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งานกิจกรรมนักเรียน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นักศึกษา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นายพงษ์ศักดิ์  สว่างสุข</a:t>
          </a: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5</xdr:col>
      <xdr:colOff>390029</xdr:colOff>
      <xdr:row>11</xdr:row>
      <xdr:rowOff>230226</xdr:rowOff>
    </xdr:from>
    <xdr:to>
      <xdr:col>7</xdr:col>
      <xdr:colOff>473730</xdr:colOff>
      <xdr:row>14</xdr:row>
      <xdr:rowOff>76638</xdr:rowOff>
    </xdr:to>
    <xdr:sp macro="" textlink="">
      <xdr:nvSpPr>
        <xdr:cNvPr id="26" name="Text Box 28"/>
        <xdr:cNvSpPr txBox="1">
          <a:spLocks noChangeArrowheads="1"/>
        </xdr:cNvSpPr>
      </xdr:nvSpPr>
      <xdr:spPr bwMode="auto">
        <a:xfrm>
          <a:off x="5097788" y="3120571"/>
          <a:ext cx="1966804" cy="60184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งานครูที่ปรึกษา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นายธนากร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ละครไทย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5</xdr:col>
      <xdr:colOff>390027</xdr:colOff>
      <xdr:row>14</xdr:row>
      <xdr:rowOff>271150</xdr:rowOff>
    </xdr:from>
    <xdr:to>
      <xdr:col>7</xdr:col>
      <xdr:colOff>450085</xdr:colOff>
      <xdr:row>16</xdr:row>
      <xdr:rowOff>262756</xdr:rowOff>
    </xdr:to>
    <xdr:sp macro="" textlink="">
      <xdr:nvSpPr>
        <xdr:cNvPr id="27" name="Text Box 29"/>
        <xdr:cNvSpPr txBox="1">
          <a:spLocks noChangeArrowheads="1"/>
        </xdr:cNvSpPr>
      </xdr:nvSpPr>
      <xdr:spPr bwMode="auto">
        <a:xfrm>
          <a:off x="5097786" y="3916926"/>
          <a:ext cx="1943161" cy="6047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งานปกครอง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นายพรศักดิ์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ดอกไม้เพชร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5</xdr:col>
      <xdr:colOff>400977</xdr:colOff>
      <xdr:row>17</xdr:row>
      <xdr:rowOff>133301</xdr:rowOff>
    </xdr:from>
    <xdr:to>
      <xdr:col>7</xdr:col>
      <xdr:colOff>472857</xdr:colOff>
      <xdr:row>19</xdr:row>
      <xdr:rowOff>186115</xdr:rowOff>
    </xdr:to>
    <xdr:sp macro="" textlink="">
      <xdr:nvSpPr>
        <xdr:cNvPr id="28" name="Text Box 30"/>
        <xdr:cNvSpPr txBox="1">
          <a:spLocks noChangeArrowheads="1"/>
        </xdr:cNvSpPr>
      </xdr:nvSpPr>
      <xdr:spPr bwMode="auto">
        <a:xfrm>
          <a:off x="5108736" y="4720629"/>
          <a:ext cx="1954983" cy="6111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งานแนะแนวอาชีพและการจัดหางาน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นางสาวเปี่ยมสุขชโลบล เสียงล้ำ</a:t>
          </a: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5</xdr:col>
      <xdr:colOff>405156</xdr:colOff>
      <xdr:row>20</xdr:row>
      <xdr:rowOff>173852</xdr:rowOff>
    </xdr:from>
    <xdr:to>
      <xdr:col>7</xdr:col>
      <xdr:colOff>448879</xdr:colOff>
      <xdr:row>22</xdr:row>
      <xdr:rowOff>251803</xdr:rowOff>
    </xdr:to>
    <xdr:sp macro="" textlink="">
      <xdr:nvSpPr>
        <xdr:cNvPr id="29" name="Text Box 31"/>
        <xdr:cNvSpPr txBox="1">
          <a:spLocks noChangeArrowheads="1"/>
        </xdr:cNvSpPr>
      </xdr:nvSpPr>
      <xdr:spPr bwMode="auto">
        <a:xfrm>
          <a:off x="5112915" y="5571352"/>
          <a:ext cx="1926826" cy="58157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งานสวัสดิการนักเรียนนักศึกษา</a:t>
          </a:r>
        </a:p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นายพันธ์ศักดิ์  วงศ์คำ</a:t>
          </a:r>
        </a:p>
        <a:p>
          <a:pPr algn="ctr" rtl="1">
            <a:defRPr sz="1000"/>
          </a:pP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7</xdr:col>
      <xdr:colOff>839513</xdr:colOff>
      <xdr:row>8</xdr:row>
      <xdr:rowOff>98532</xdr:rowOff>
    </xdr:from>
    <xdr:to>
      <xdr:col>9</xdr:col>
      <xdr:colOff>766378</xdr:colOff>
      <xdr:row>17</xdr:row>
      <xdr:rowOff>87585</xdr:rowOff>
    </xdr:to>
    <xdr:sp macro="" textlink="">
      <xdr:nvSpPr>
        <xdr:cNvPr id="30" name="Text Box 32"/>
        <xdr:cNvSpPr txBox="1">
          <a:spLocks noChangeArrowheads="1"/>
        </xdr:cNvSpPr>
      </xdr:nvSpPr>
      <xdr:spPr bwMode="auto">
        <a:xfrm>
          <a:off x="7430375" y="2080170"/>
          <a:ext cx="1809969" cy="259474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l" rtl="1">
            <a:lnSpc>
              <a:spcPts val="14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แผนกวิชา</a:t>
          </a:r>
        </a:p>
        <a:p>
          <a:pPr algn="l" rtl="1">
            <a:lnSpc>
              <a:spcPts val="15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-</a:t>
          </a: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แผนกวิชาเครื่องมือกล</a:t>
          </a:r>
        </a:p>
        <a:p>
          <a:pPr algn="l" rtl="1">
            <a:lnSpc>
              <a:spcPts val="1500"/>
            </a:lnSpc>
            <a:defRPr sz="1000"/>
          </a:pPr>
          <a:r>
            <a:rPr lang="th-TH" sz="1300" b="0" i="0">
              <a:effectLst/>
              <a:latin typeface="TH SarabunIT๙" pitchFamily="34" charset="-34"/>
              <a:ea typeface="+mn-ea"/>
              <a:cs typeface="TH SarabunIT๙" pitchFamily="34" charset="-34"/>
            </a:rPr>
            <a:t>นายพงษ์ศักดิ์  สว่างสุข</a:t>
          </a:r>
          <a:endParaRPr lang="th-TH" sz="1300">
            <a:effectLst/>
            <a:latin typeface="TH SarabunIT๙" pitchFamily="34" charset="-34"/>
            <a:cs typeface="TH SarabunIT๙" pitchFamily="34" charset="-34"/>
          </a:endParaRPr>
        </a:p>
        <a:p>
          <a:pPr algn="l" rtl="1">
            <a:lnSpc>
              <a:spcPts val="15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- แผนกวิชาเทคนิคการผลิต</a:t>
          </a:r>
        </a:p>
        <a:p>
          <a:pPr algn="l" rtl="1">
            <a:lnSpc>
              <a:spcPts val="14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นายพงษ์ศักดิ์  สว่างสุข</a:t>
          </a:r>
        </a:p>
        <a:p>
          <a:pPr algn="l" rtl="1">
            <a:lnSpc>
              <a:spcPts val="15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-</a:t>
          </a: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แผนกวิชาไฟฟ้ากำลัง</a:t>
          </a:r>
        </a:p>
        <a:p>
          <a:pPr algn="l" rtl="1">
            <a:lnSpc>
              <a:spcPts val="1400"/>
            </a:lnSpc>
            <a:defRPr sz="1000"/>
          </a:pP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นายธราเทพ  วังวงค์</a:t>
          </a:r>
        </a:p>
        <a:p>
          <a:pPr algn="l" rtl="1">
            <a:lnSpc>
              <a:spcPts val="1500"/>
            </a:lnSpc>
            <a:defRPr sz="1000"/>
          </a:pP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- แผนกวิชาอิเล็กทรอนิกส์</a:t>
          </a:r>
        </a:p>
        <a:p>
          <a:pPr algn="l" rtl="1">
            <a:lnSpc>
              <a:spcPts val="1400"/>
            </a:lnSpc>
            <a:defRPr sz="1000"/>
          </a:pP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นายศิริชัย  กลางประพันธ์</a:t>
          </a:r>
        </a:p>
        <a:p>
          <a:pPr algn="l" rtl="1">
            <a:lnSpc>
              <a:spcPts val="1500"/>
            </a:lnSpc>
            <a:defRPr sz="1000"/>
          </a:pP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- แผนกการบัญชี</a:t>
          </a:r>
        </a:p>
        <a:p>
          <a:pPr algn="l" rtl="1">
            <a:lnSpc>
              <a:spcPts val="1400"/>
            </a:lnSpc>
            <a:defRPr sz="1000"/>
          </a:pPr>
          <a:r>
            <a:rPr lang="th-TH" sz="13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นางสาวเปี่ยมสุขชโลบล</a:t>
          </a: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เสียงล้ำ</a:t>
          </a:r>
        </a:p>
        <a:p>
          <a:pPr algn="l" rtl="1">
            <a:lnSpc>
              <a:spcPts val="1500"/>
            </a:lnSpc>
            <a:defRPr sz="1000"/>
          </a:pP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- แผนกคอมพิวเตอร์ธุรกิจ</a:t>
          </a:r>
        </a:p>
        <a:p>
          <a:pPr algn="l" rtl="1">
            <a:lnSpc>
              <a:spcPts val="1400"/>
            </a:lnSpc>
            <a:defRPr sz="1000"/>
          </a:pPr>
          <a:r>
            <a:rPr lang="th-TH" sz="13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นางรำไพ  ไชยรักษ์</a:t>
          </a:r>
          <a:endParaRPr lang="th-TH" sz="13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0</xdr:col>
      <xdr:colOff>442633</xdr:colOff>
      <xdr:row>21</xdr:row>
      <xdr:rowOff>94298</xdr:rowOff>
    </xdr:from>
    <xdr:to>
      <xdr:col>2</xdr:col>
      <xdr:colOff>525517</xdr:colOff>
      <xdr:row>23</xdr:row>
      <xdr:rowOff>121037</xdr:rowOff>
    </xdr:to>
    <xdr:sp macro="" textlink="">
      <xdr:nvSpPr>
        <xdr:cNvPr id="35" name="Text Box 21"/>
        <xdr:cNvSpPr txBox="1">
          <a:spLocks noChangeArrowheads="1"/>
        </xdr:cNvSpPr>
      </xdr:nvSpPr>
      <xdr:spPr bwMode="auto">
        <a:xfrm>
          <a:off x="442633" y="5743608"/>
          <a:ext cx="1965987" cy="5303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5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งานอาคารสถานที่</a:t>
          </a:r>
          <a:endParaRPr lang="en-US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lnSpc>
              <a:spcPts val="14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นายธราเทพ  วังวงค์</a:t>
          </a:r>
        </a:p>
      </xdr:txBody>
    </xdr:sp>
    <xdr:clientData/>
  </xdr:twoCellAnchor>
  <xdr:twoCellAnchor>
    <xdr:from>
      <xdr:col>0</xdr:col>
      <xdr:colOff>442633</xdr:colOff>
      <xdr:row>24</xdr:row>
      <xdr:rowOff>54868</xdr:rowOff>
    </xdr:from>
    <xdr:to>
      <xdr:col>2</xdr:col>
      <xdr:colOff>503621</xdr:colOff>
      <xdr:row>25</xdr:row>
      <xdr:rowOff>378476</xdr:rowOff>
    </xdr:to>
    <xdr:sp macro="" textlink="">
      <xdr:nvSpPr>
        <xdr:cNvPr id="36" name="Text Box 20"/>
        <xdr:cNvSpPr txBox="1">
          <a:spLocks noChangeArrowheads="1"/>
        </xdr:cNvSpPr>
      </xdr:nvSpPr>
      <xdr:spPr bwMode="auto">
        <a:xfrm>
          <a:off x="442633" y="6459609"/>
          <a:ext cx="1944091" cy="5754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งานทะเบียน</a:t>
          </a:r>
        </a:p>
        <a:p>
          <a:pPr algn="ctr" rtl="1">
            <a:lnSpc>
              <a:spcPts val="16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นางปนัฐฐินันท์  มีประเทศ</a:t>
          </a:r>
        </a:p>
      </xdr:txBody>
    </xdr:sp>
    <xdr:clientData/>
  </xdr:twoCellAnchor>
  <xdr:twoCellAnchor>
    <xdr:from>
      <xdr:col>0</xdr:col>
      <xdr:colOff>420993</xdr:colOff>
      <xdr:row>26</xdr:row>
      <xdr:rowOff>54866</xdr:rowOff>
    </xdr:from>
    <xdr:to>
      <xdr:col>2</xdr:col>
      <xdr:colOff>470776</xdr:colOff>
      <xdr:row>28</xdr:row>
      <xdr:rowOff>164202</xdr:rowOff>
    </xdr:to>
    <xdr:sp macro="" textlink="">
      <xdr:nvSpPr>
        <xdr:cNvPr id="37" name="Text Box 20"/>
        <xdr:cNvSpPr txBox="1">
          <a:spLocks noChangeArrowheads="1"/>
        </xdr:cNvSpPr>
      </xdr:nvSpPr>
      <xdr:spPr bwMode="auto">
        <a:xfrm>
          <a:off x="420993" y="7215038"/>
          <a:ext cx="1932886" cy="6129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6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งานประชาสัมพันธ์</a:t>
          </a:r>
        </a:p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นางสาวศิริวรรณ</a:t>
          </a:r>
          <a:r>
            <a:rPr lang="th-TH" sz="14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อาษาศรี</a:t>
          </a:r>
          <a:endParaRPr lang="th-TH" sz="14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2</xdr:col>
      <xdr:colOff>918432</xdr:colOff>
      <xdr:row>22</xdr:row>
      <xdr:rowOff>174705</xdr:rowOff>
    </xdr:from>
    <xdr:to>
      <xdr:col>4</xdr:col>
      <xdr:colOff>930604</xdr:colOff>
      <xdr:row>25</xdr:row>
      <xdr:rowOff>10928</xdr:rowOff>
    </xdr:to>
    <xdr:sp macro="" textlink="">
      <xdr:nvSpPr>
        <xdr:cNvPr id="38" name="Text Box 26"/>
        <xdr:cNvSpPr txBox="1">
          <a:spLocks noChangeArrowheads="1"/>
        </xdr:cNvSpPr>
      </xdr:nvSpPr>
      <xdr:spPr bwMode="auto">
        <a:xfrm>
          <a:off x="2801535" y="6075826"/>
          <a:ext cx="1895276" cy="5916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งานส่งเสริมผลิตผลการค้า</a:t>
          </a:r>
        </a:p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และประกอบธุรกิจ</a:t>
          </a:r>
        </a:p>
        <a:p>
          <a:pPr algn="ctr" rtl="1">
            <a:lnSpc>
              <a:spcPts val="15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นางสาวบุญกอง กาญจนพันธ์</a:t>
          </a:r>
        </a:p>
      </xdr:txBody>
    </xdr:sp>
    <xdr:clientData/>
  </xdr:twoCellAnchor>
  <xdr:twoCellAnchor>
    <xdr:from>
      <xdr:col>5</xdr:col>
      <xdr:colOff>403734</xdr:colOff>
      <xdr:row>23</xdr:row>
      <xdr:rowOff>204576</xdr:rowOff>
    </xdr:from>
    <xdr:to>
      <xdr:col>7</xdr:col>
      <xdr:colOff>437172</xdr:colOff>
      <xdr:row>25</xdr:row>
      <xdr:rowOff>284645</xdr:rowOff>
    </xdr:to>
    <xdr:sp macro="" textlink="">
      <xdr:nvSpPr>
        <xdr:cNvPr id="39" name="Text Box 31"/>
        <xdr:cNvSpPr txBox="1">
          <a:spLocks noChangeArrowheads="1"/>
        </xdr:cNvSpPr>
      </xdr:nvSpPr>
      <xdr:spPr bwMode="auto">
        <a:xfrm>
          <a:off x="5111493" y="6357507"/>
          <a:ext cx="1916541" cy="58369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lnSpc>
              <a:spcPts val="13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งานโครงการพิเศษและการบริการชุมชน</a:t>
          </a:r>
        </a:p>
        <a:p>
          <a:pPr algn="ctr" rtl="1">
            <a:lnSpc>
              <a:spcPts val="14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นายคมสันต์  ซางซื่อมูล</a:t>
          </a:r>
        </a:p>
      </xdr:txBody>
    </xdr:sp>
    <xdr:clientData/>
  </xdr:twoCellAnchor>
  <xdr:twoCellAnchor>
    <xdr:from>
      <xdr:col>7</xdr:col>
      <xdr:colOff>815376</xdr:colOff>
      <xdr:row>17</xdr:row>
      <xdr:rowOff>196116</xdr:rowOff>
    </xdr:from>
    <xdr:to>
      <xdr:col>9</xdr:col>
      <xdr:colOff>766380</xdr:colOff>
      <xdr:row>19</xdr:row>
      <xdr:rowOff>54740</xdr:rowOff>
    </xdr:to>
    <xdr:sp macro="" textlink="">
      <xdr:nvSpPr>
        <xdr:cNvPr id="42" name="Text Box 36"/>
        <xdr:cNvSpPr txBox="1">
          <a:spLocks noChangeArrowheads="1"/>
        </xdr:cNvSpPr>
      </xdr:nvSpPr>
      <xdr:spPr bwMode="auto">
        <a:xfrm>
          <a:off x="7406238" y="4783444"/>
          <a:ext cx="1834108" cy="416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>
              <a:latin typeface="TH SarabunIT๙" panose="020B0500040200020003" pitchFamily="34" charset="-34"/>
              <a:ea typeface="Arial Unicode MS"/>
              <a:cs typeface="TH SarabunIT๙" panose="020B0500040200020003" pitchFamily="34" charset="-34"/>
            </a:rPr>
            <a:t>งานพัฒนาหลักสูตรการเรียนการสอน</a:t>
          </a: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นางสาวศิริวรรณ  ศิริสวัสดิ์</a:t>
          </a:r>
        </a:p>
        <a:p>
          <a:pPr algn="ctr" rtl="1">
            <a:defRPr sz="1000"/>
          </a:pP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7</xdr:col>
      <xdr:colOff>808049</xdr:colOff>
      <xdr:row>19</xdr:row>
      <xdr:rowOff>142131</xdr:rowOff>
    </xdr:from>
    <xdr:to>
      <xdr:col>9</xdr:col>
      <xdr:colOff>766379</xdr:colOff>
      <xdr:row>21</xdr:row>
      <xdr:rowOff>87585</xdr:rowOff>
    </xdr:to>
    <xdr:sp macro="" textlink="">
      <xdr:nvSpPr>
        <xdr:cNvPr id="43" name="Text Box 36"/>
        <xdr:cNvSpPr txBox="1">
          <a:spLocks noChangeArrowheads="1"/>
        </xdr:cNvSpPr>
      </xdr:nvSpPr>
      <xdr:spPr bwMode="auto">
        <a:xfrm>
          <a:off x="7398911" y="5287821"/>
          <a:ext cx="1841434" cy="4490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200">
              <a:latin typeface="TH SarabunIT๙" panose="020B0500040200020003" pitchFamily="34" charset="-34"/>
              <a:ea typeface="Arial Unicode MS"/>
              <a:cs typeface="TH SarabunIT๙" panose="020B0500040200020003" pitchFamily="34" charset="-34"/>
            </a:rPr>
            <a:t>งานวัดผลและประเมินผล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นายวนัยวุฒิ  เจริญศรี</a:t>
          </a:r>
        </a:p>
        <a:p>
          <a:pPr algn="ctr" rtl="1">
            <a:defRPr sz="1000"/>
          </a:pP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7</xdr:col>
      <xdr:colOff>795375</xdr:colOff>
      <xdr:row>21</xdr:row>
      <xdr:rowOff>205978</xdr:rowOff>
    </xdr:from>
    <xdr:to>
      <xdr:col>9</xdr:col>
      <xdr:colOff>769018</xdr:colOff>
      <xdr:row>23</xdr:row>
      <xdr:rowOff>175170</xdr:rowOff>
    </xdr:to>
    <xdr:sp macro="" textlink="">
      <xdr:nvSpPr>
        <xdr:cNvPr id="44" name="Text Box 36"/>
        <xdr:cNvSpPr txBox="1">
          <a:spLocks noChangeArrowheads="1"/>
        </xdr:cNvSpPr>
      </xdr:nvSpPr>
      <xdr:spPr bwMode="auto">
        <a:xfrm>
          <a:off x="7386237" y="5855288"/>
          <a:ext cx="1856747" cy="47281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200" b="0" i="0" strike="noStrike">
              <a:solidFill>
                <a:sysClr val="windowText" lastClr="000000"/>
              </a:solidFill>
              <a:latin typeface="TH SarabunIT๙" panose="020B0500040200020003" pitchFamily="34" charset="-34"/>
              <a:ea typeface="Arial Unicode MS"/>
              <a:cs typeface="TH SarabunIT๙" panose="020B0500040200020003" pitchFamily="34" charset="-34"/>
            </a:rPr>
            <a:t>งานวิทยบริการและห้องสมุด</a:t>
          </a:r>
        </a:p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นางกมลวรรณ </a:t>
          </a:r>
          <a:r>
            <a:rPr lang="th-TH" sz="12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ปัททุม</a:t>
          </a: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defRPr sz="1000"/>
          </a:pP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7</xdr:col>
      <xdr:colOff>808048</xdr:colOff>
      <xdr:row>24</xdr:row>
      <xdr:rowOff>43702</xdr:rowOff>
    </xdr:from>
    <xdr:to>
      <xdr:col>9</xdr:col>
      <xdr:colOff>779607</xdr:colOff>
      <xdr:row>25</xdr:row>
      <xdr:rowOff>284652</xdr:rowOff>
    </xdr:to>
    <xdr:sp macro="" textlink="">
      <xdr:nvSpPr>
        <xdr:cNvPr id="45" name="Text Box 36"/>
        <xdr:cNvSpPr txBox="1">
          <a:spLocks noChangeArrowheads="1"/>
        </xdr:cNvSpPr>
      </xdr:nvSpPr>
      <xdr:spPr bwMode="auto">
        <a:xfrm>
          <a:off x="7398910" y="6448443"/>
          <a:ext cx="1854663" cy="49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งานอาชีวศึกษาระบบทวิภาคี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นายธวัชชัย</a:t>
          </a:r>
          <a:r>
            <a:rPr lang="th-TH" sz="12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เพชรนนท์</a:t>
          </a: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defRPr sz="1000"/>
          </a:pP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7</xdr:col>
      <xdr:colOff>591207</xdr:colOff>
      <xdr:row>6</xdr:row>
      <xdr:rowOff>150580</xdr:rowOff>
    </xdr:from>
    <xdr:to>
      <xdr:col>7</xdr:col>
      <xdr:colOff>599209</xdr:colOff>
      <xdr:row>28</xdr:row>
      <xdr:rowOff>240862</xdr:rowOff>
    </xdr:to>
    <xdr:cxnSp macro="">
      <xdr:nvCxnSpPr>
        <xdr:cNvPr id="46" name="ตัวเชื่อมต่อตรง 45"/>
        <xdr:cNvCxnSpPr/>
      </xdr:nvCxnSpPr>
      <xdr:spPr>
        <a:xfrm flipH="1">
          <a:off x="7182069" y="1661442"/>
          <a:ext cx="8002" cy="62432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606534</xdr:colOff>
      <xdr:row>6</xdr:row>
      <xdr:rowOff>139631</xdr:rowOff>
    </xdr:from>
    <xdr:to>
      <xdr:col>7</xdr:col>
      <xdr:colOff>766218</xdr:colOff>
      <xdr:row>6</xdr:row>
      <xdr:rowOff>141003</xdr:rowOff>
    </xdr:to>
    <xdr:cxnSp macro="">
      <xdr:nvCxnSpPr>
        <xdr:cNvPr id="47" name="ตัวเชื่อมต่อตรง 46"/>
        <xdr:cNvCxnSpPr/>
      </xdr:nvCxnSpPr>
      <xdr:spPr>
        <a:xfrm>
          <a:off x="7197396" y="1650493"/>
          <a:ext cx="159684" cy="137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802664</xdr:colOff>
      <xdr:row>27</xdr:row>
      <xdr:rowOff>224532</xdr:rowOff>
    </xdr:from>
    <xdr:to>
      <xdr:col>9</xdr:col>
      <xdr:colOff>767501</xdr:colOff>
      <xdr:row>29</xdr:row>
      <xdr:rowOff>197069</xdr:rowOff>
    </xdr:to>
    <xdr:sp macro="" textlink="">
      <xdr:nvSpPr>
        <xdr:cNvPr id="48" name="Text Box 36"/>
        <xdr:cNvSpPr txBox="1">
          <a:spLocks noChangeArrowheads="1"/>
        </xdr:cNvSpPr>
      </xdr:nvSpPr>
      <xdr:spPr bwMode="auto">
        <a:xfrm>
          <a:off x="7393526" y="7636515"/>
          <a:ext cx="1847941" cy="4761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งานสวนพฤกษศาสตร์โรงเรียน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นางสาวศิริวรรณ</a:t>
          </a:r>
          <a:r>
            <a:rPr lang="th-TH" sz="1200" b="0" i="0" strike="noStrike" baseline="0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  ศิริสวัสดิ์</a:t>
          </a: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algn="ctr" rtl="1">
            <a:defRPr sz="1000"/>
          </a:pP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5</xdr:col>
      <xdr:colOff>189906</xdr:colOff>
      <xdr:row>6</xdr:row>
      <xdr:rowOff>247652</xdr:rowOff>
    </xdr:from>
    <xdr:to>
      <xdr:col>5</xdr:col>
      <xdr:colOff>197069</xdr:colOff>
      <xdr:row>25</xdr:row>
      <xdr:rowOff>10948</xdr:rowOff>
    </xdr:to>
    <xdr:cxnSp macro="">
      <xdr:nvCxnSpPr>
        <xdr:cNvPr id="61" name="ตัวเชื่อมต่อตรง 60"/>
        <xdr:cNvCxnSpPr/>
      </xdr:nvCxnSpPr>
      <xdr:spPr>
        <a:xfrm>
          <a:off x="4897665" y="1758514"/>
          <a:ext cx="7163" cy="490898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198711</xdr:colOff>
      <xdr:row>21</xdr:row>
      <xdr:rowOff>204708</xdr:rowOff>
    </xdr:from>
    <xdr:to>
      <xdr:col>5</xdr:col>
      <xdr:colOff>408543</xdr:colOff>
      <xdr:row>21</xdr:row>
      <xdr:rowOff>204709</xdr:rowOff>
    </xdr:to>
    <xdr:cxnSp macro="">
      <xdr:nvCxnSpPr>
        <xdr:cNvPr id="62" name="ตัวเชื่อมต่อตรง 61"/>
        <xdr:cNvCxnSpPr/>
      </xdr:nvCxnSpPr>
      <xdr:spPr>
        <a:xfrm flipV="1">
          <a:off x="4906470" y="5854018"/>
          <a:ext cx="20983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198711</xdr:colOff>
      <xdr:row>25</xdr:row>
      <xdr:rowOff>8632</xdr:rowOff>
    </xdr:from>
    <xdr:to>
      <xdr:col>5</xdr:col>
      <xdr:colOff>408543</xdr:colOff>
      <xdr:row>25</xdr:row>
      <xdr:rowOff>8633</xdr:rowOff>
    </xdr:to>
    <xdr:cxnSp macro="">
      <xdr:nvCxnSpPr>
        <xdr:cNvPr id="63" name="ตัวเชื่อมต่อตรง 62"/>
        <xdr:cNvCxnSpPr/>
      </xdr:nvCxnSpPr>
      <xdr:spPr>
        <a:xfrm flipV="1">
          <a:off x="4906470" y="6665184"/>
          <a:ext cx="20983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200135</xdr:colOff>
      <xdr:row>18</xdr:row>
      <xdr:rowOff>106614</xdr:rowOff>
    </xdr:from>
    <xdr:to>
      <xdr:col>5</xdr:col>
      <xdr:colOff>409795</xdr:colOff>
      <xdr:row>18</xdr:row>
      <xdr:rowOff>106615</xdr:rowOff>
    </xdr:to>
    <xdr:cxnSp macro="">
      <xdr:nvCxnSpPr>
        <xdr:cNvPr id="64" name="ตัวเชื่อมต่อตรง 63"/>
        <xdr:cNvCxnSpPr/>
      </xdr:nvCxnSpPr>
      <xdr:spPr>
        <a:xfrm flipV="1">
          <a:off x="4907894" y="5000493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189186</xdr:colOff>
      <xdr:row>15</xdr:row>
      <xdr:rowOff>213365</xdr:rowOff>
    </xdr:from>
    <xdr:to>
      <xdr:col>5</xdr:col>
      <xdr:colOff>398846</xdr:colOff>
      <xdr:row>15</xdr:row>
      <xdr:rowOff>213366</xdr:rowOff>
    </xdr:to>
    <xdr:cxnSp macro="">
      <xdr:nvCxnSpPr>
        <xdr:cNvPr id="65" name="ตัวเชื่อมต่อตรง 64"/>
        <xdr:cNvCxnSpPr/>
      </xdr:nvCxnSpPr>
      <xdr:spPr>
        <a:xfrm flipV="1">
          <a:off x="4896945" y="4220434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189186</xdr:colOff>
      <xdr:row>13</xdr:row>
      <xdr:rowOff>24842</xdr:rowOff>
    </xdr:from>
    <xdr:to>
      <xdr:col>5</xdr:col>
      <xdr:colOff>398846</xdr:colOff>
      <xdr:row>13</xdr:row>
      <xdr:rowOff>24843</xdr:rowOff>
    </xdr:to>
    <xdr:cxnSp macro="">
      <xdr:nvCxnSpPr>
        <xdr:cNvPr id="66" name="ตัวเชื่อมต่อตรง 65"/>
        <xdr:cNvCxnSpPr/>
      </xdr:nvCxnSpPr>
      <xdr:spPr>
        <a:xfrm flipV="1">
          <a:off x="4896945" y="3418808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200134</xdr:colOff>
      <xdr:row>10</xdr:row>
      <xdr:rowOff>51563</xdr:rowOff>
    </xdr:from>
    <xdr:to>
      <xdr:col>5</xdr:col>
      <xdr:colOff>409794</xdr:colOff>
      <xdr:row>10</xdr:row>
      <xdr:rowOff>51564</xdr:rowOff>
    </xdr:to>
    <xdr:cxnSp macro="">
      <xdr:nvCxnSpPr>
        <xdr:cNvPr id="67" name="ตัวเชื่อมต่อตรง 66"/>
        <xdr:cNvCxnSpPr/>
      </xdr:nvCxnSpPr>
      <xdr:spPr>
        <a:xfrm flipV="1">
          <a:off x="4907893" y="2602511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190609</xdr:colOff>
      <xdr:row>7</xdr:row>
      <xdr:rowOff>5365</xdr:rowOff>
    </xdr:from>
    <xdr:to>
      <xdr:col>5</xdr:col>
      <xdr:colOff>400223</xdr:colOff>
      <xdr:row>7</xdr:row>
      <xdr:rowOff>5366</xdr:rowOff>
    </xdr:to>
    <xdr:cxnSp macro="">
      <xdr:nvCxnSpPr>
        <xdr:cNvPr id="68" name="ตัวเชื่อมต่อตรง 67"/>
        <xdr:cNvCxnSpPr/>
      </xdr:nvCxnSpPr>
      <xdr:spPr>
        <a:xfrm flipV="1">
          <a:off x="4898368" y="1768037"/>
          <a:ext cx="209614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700690</xdr:colOff>
      <xdr:row>6</xdr:row>
      <xdr:rowOff>224333</xdr:rowOff>
    </xdr:from>
    <xdr:to>
      <xdr:col>2</xdr:col>
      <xdr:colOff>715589</xdr:colOff>
      <xdr:row>23</xdr:row>
      <xdr:rowOff>142328</xdr:rowOff>
    </xdr:to>
    <xdr:cxnSp macro="">
      <xdr:nvCxnSpPr>
        <xdr:cNvPr id="69" name="ตัวเชื่อมต่อตรง 68"/>
        <xdr:cNvCxnSpPr/>
      </xdr:nvCxnSpPr>
      <xdr:spPr>
        <a:xfrm flipH="1">
          <a:off x="2583793" y="1735195"/>
          <a:ext cx="14899" cy="45600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711967</xdr:colOff>
      <xdr:row>6</xdr:row>
      <xdr:rowOff>224334</xdr:rowOff>
    </xdr:from>
    <xdr:to>
      <xdr:col>3</xdr:col>
      <xdr:colOff>10948</xdr:colOff>
      <xdr:row>6</xdr:row>
      <xdr:rowOff>229914</xdr:rowOff>
    </xdr:to>
    <xdr:cxnSp macro="">
      <xdr:nvCxnSpPr>
        <xdr:cNvPr id="70" name="ตัวเชื่อมต่อตรง 69"/>
        <xdr:cNvCxnSpPr/>
      </xdr:nvCxnSpPr>
      <xdr:spPr>
        <a:xfrm>
          <a:off x="2595070" y="1735196"/>
          <a:ext cx="240533" cy="558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208017</xdr:colOff>
      <xdr:row>7</xdr:row>
      <xdr:rowOff>24588</xdr:rowOff>
    </xdr:from>
    <xdr:to>
      <xdr:col>0</xdr:col>
      <xdr:colOff>230151</xdr:colOff>
      <xdr:row>26</xdr:row>
      <xdr:rowOff>131380</xdr:rowOff>
    </xdr:to>
    <xdr:cxnSp macro="">
      <xdr:nvCxnSpPr>
        <xdr:cNvPr id="77" name="ตัวเชื่อมต่อตรง 76"/>
        <xdr:cNvCxnSpPr/>
      </xdr:nvCxnSpPr>
      <xdr:spPr>
        <a:xfrm flipH="1">
          <a:off x="208017" y="1787260"/>
          <a:ext cx="22134" cy="550429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227177</xdr:colOff>
      <xdr:row>7</xdr:row>
      <xdr:rowOff>17627</xdr:rowOff>
    </xdr:from>
    <xdr:to>
      <xdr:col>0</xdr:col>
      <xdr:colOff>436728</xdr:colOff>
      <xdr:row>7</xdr:row>
      <xdr:rowOff>17628</xdr:rowOff>
    </xdr:to>
    <xdr:cxnSp macro="">
      <xdr:nvCxnSpPr>
        <xdr:cNvPr id="78" name="ตัวเชื่อมต่อตรง 77"/>
        <xdr:cNvCxnSpPr/>
      </xdr:nvCxnSpPr>
      <xdr:spPr>
        <a:xfrm flipV="1">
          <a:off x="227177" y="1780299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238125</xdr:colOff>
      <xdr:row>9</xdr:row>
      <xdr:rowOff>209550</xdr:rowOff>
    </xdr:from>
    <xdr:to>
      <xdr:col>0</xdr:col>
      <xdr:colOff>447676</xdr:colOff>
      <xdr:row>9</xdr:row>
      <xdr:rowOff>209551</xdr:rowOff>
    </xdr:to>
    <xdr:cxnSp macro="">
      <xdr:nvCxnSpPr>
        <xdr:cNvPr id="79" name="ตัวเชื่อมต่อตรง 78"/>
        <xdr:cNvCxnSpPr/>
      </xdr:nvCxnSpPr>
      <xdr:spPr>
        <a:xfrm flipV="1">
          <a:off x="238125" y="247650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11</xdr:row>
      <xdr:rowOff>133786</xdr:rowOff>
    </xdr:from>
    <xdr:to>
      <xdr:col>0</xdr:col>
      <xdr:colOff>428626</xdr:colOff>
      <xdr:row>11</xdr:row>
      <xdr:rowOff>133787</xdr:rowOff>
    </xdr:to>
    <xdr:cxnSp macro="">
      <xdr:nvCxnSpPr>
        <xdr:cNvPr id="80" name="ตัวเชื่อมต่อตรง 79"/>
        <xdr:cNvCxnSpPr/>
      </xdr:nvCxnSpPr>
      <xdr:spPr>
        <a:xfrm flipV="1">
          <a:off x="219075" y="3024131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217652</xdr:colOff>
      <xdr:row>14</xdr:row>
      <xdr:rowOff>99517</xdr:rowOff>
    </xdr:from>
    <xdr:to>
      <xdr:col>0</xdr:col>
      <xdr:colOff>427203</xdr:colOff>
      <xdr:row>14</xdr:row>
      <xdr:rowOff>99518</xdr:rowOff>
    </xdr:to>
    <xdr:cxnSp macro="">
      <xdr:nvCxnSpPr>
        <xdr:cNvPr id="81" name="ตัวเชื่อมต่อตรง 80"/>
        <xdr:cNvCxnSpPr/>
      </xdr:nvCxnSpPr>
      <xdr:spPr>
        <a:xfrm flipV="1">
          <a:off x="217652" y="3745293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16</xdr:row>
      <xdr:rowOff>227059</xdr:rowOff>
    </xdr:from>
    <xdr:to>
      <xdr:col>0</xdr:col>
      <xdr:colOff>438151</xdr:colOff>
      <xdr:row>16</xdr:row>
      <xdr:rowOff>227060</xdr:rowOff>
    </xdr:to>
    <xdr:cxnSp macro="">
      <xdr:nvCxnSpPr>
        <xdr:cNvPr id="82" name="ตัวเชื่อมต่อตรง 81"/>
        <xdr:cNvCxnSpPr/>
      </xdr:nvCxnSpPr>
      <xdr:spPr>
        <a:xfrm flipV="1">
          <a:off x="228600" y="4485938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19</xdr:row>
      <xdr:rowOff>106294</xdr:rowOff>
    </xdr:from>
    <xdr:to>
      <xdr:col>0</xdr:col>
      <xdr:colOff>428626</xdr:colOff>
      <xdr:row>19</xdr:row>
      <xdr:rowOff>106295</xdr:rowOff>
    </xdr:to>
    <xdr:cxnSp macro="">
      <xdr:nvCxnSpPr>
        <xdr:cNvPr id="83" name="ตัวเชื่อมต่อตรง 82"/>
        <xdr:cNvCxnSpPr/>
      </xdr:nvCxnSpPr>
      <xdr:spPr>
        <a:xfrm flipV="1">
          <a:off x="219075" y="5251984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219075</xdr:colOff>
      <xdr:row>25</xdr:row>
      <xdr:rowOff>106710</xdr:rowOff>
    </xdr:from>
    <xdr:to>
      <xdr:col>0</xdr:col>
      <xdr:colOff>428626</xdr:colOff>
      <xdr:row>25</xdr:row>
      <xdr:rowOff>106711</xdr:rowOff>
    </xdr:to>
    <xdr:cxnSp macro="">
      <xdr:nvCxnSpPr>
        <xdr:cNvPr id="84" name="ตัวเชื่อมต่อตรง 83"/>
        <xdr:cNvCxnSpPr/>
      </xdr:nvCxnSpPr>
      <xdr:spPr>
        <a:xfrm flipV="1">
          <a:off x="219075" y="6763262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230023</xdr:colOff>
      <xdr:row>22</xdr:row>
      <xdr:rowOff>94373</xdr:rowOff>
    </xdr:from>
    <xdr:to>
      <xdr:col>0</xdr:col>
      <xdr:colOff>439574</xdr:colOff>
      <xdr:row>22</xdr:row>
      <xdr:rowOff>94374</xdr:rowOff>
    </xdr:to>
    <xdr:cxnSp macro="">
      <xdr:nvCxnSpPr>
        <xdr:cNvPr id="85" name="ตัวเชื่อมต่อตรง 84"/>
        <xdr:cNvCxnSpPr/>
      </xdr:nvCxnSpPr>
      <xdr:spPr>
        <a:xfrm flipV="1">
          <a:off x="230023" y="5995494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206703</xdr:colOff>
      <xdr:row>26</xdr:row>
      <xdr:rowOff>127202</xdr:rowOff>
    </xdr:from>
    <xdr:to>
      <xdr:col>0</xdr:col>
      <xdr:colOff>416254</xdr:colOff>
      <xdr:row>26</xdr:row>
      <xdr:rowOff>127203</xdr:rowOff>
    </xdr:to>
    <xdr:cxnSp macro="">
      <xdr:nvCxnSpPr>
        <xdr:cNvPr id="86" name="ตัวเชื่อมต่อตรง 85"/>
        <xdr:cNvCxnSpPr/>
      </xdr:nvCxnSpPr>
      <xdr:spPr>
        <a:xfrm flipV="1">
          <a:off x="206703" y="7287374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940338</xdr:colOff>
      <xdr:row>25</xdr:row>
      <xdr:rowOff>285014</xdr:rowOff>
    </xdr:from>
    <xdr:to>
      <xdr:col>4</xdr:col>
      <xdr:colOff>897757</xdr:colOff>
      <xdr:row>27</xdr:row>
      <xdr:rowOff>142327</xdr:rowOff>
    </xdr:to>
    <xdr:sp macro="" textlink="">
      <xdr:nvSpPr>
        <xdr:cNvPr id="87" name="Text Box 26"/>
        <xdr:cNvSpPr txBox="1">
          <a:spLocks noChangeArrowheads="1"/>
        </xdr:cNvSpPr>
      </xdr:nvSpPr>
      <xdr:spPr bwMode="auto">
        <a:xfrm>
          <a:off x="2823441" y="6941566"/>
          <a:ext cx="1840523" cy="6127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lnSpc>
              <a:spcPts val="1600"/>
            </a:lnSpc>
            <a:defRPr sz="1000"/>
          </a:pPr>
          <a:r>
            <a:rPr lang="th-TH" sz="1400" b="0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งานหัวหน้าศูนย์บ่มเพาะ</a:t>
          </a:r>
        </a:p>
        <a:p>
          <a:pPr algn="ctr" rtl="1">
            <a:lnSpc>
              <a:spcPts val="1600"/>
            </a:lnSpc>
            <a:defRPr sz="1000"/>
          </a:pPr>
          <a:r>
            <a:rPr lang="th-TH" sz="1400" b="0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นางสาวบุญกอง กาญจนพันธ์</a:t>
          </a:r>
          <a:endParaRPr lang="th-TH" sz="1400" b="0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919048</xdr:colOff>
      <xdr:row>25</xdr:row>
      <xdr:rowOff>10928</xdr:rowOff>
    </xdr:from>
    <xdr:to>
      <xdr:col>3</xdr:col>
      <xdr:colOff>924518</xdr:colOff>
      <xdr:row>25</xdr:row>
      <xdr:rowOff>285014</xdr:rowOff>
    </xdr:to>
    <xdr:cxnSp macro="">
      <xdr:nvCxnSpPr>
        <xdr:cNvPr id="88" name="ตัวเชื่อมต่อตรง 87"/>
        <xdr:cNvCxnSpPr>
          <a:stCxn id="38" idx="2"/>
          <a:endCxn id="87" idx="0"/>
        </xdr:cNvCxnSpPr>
      </xdr:nvCxnSpPr>
      <xdr:spPr>
        <a:xfrm flipH="1">
          <a:off x="3743703" y="6667480"/>
          <a:ext cx="5470" cy="274086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813611</xdr:colOff>
      <xdr:row>25</xdr:row>
      <xdr:rowOff>378228</xdr:rowOff>
    </xdr:from>
    <xdr:to>
      <xdr:col>9</xdr:col>
      <xdr:colOff>777326</xdr:colOff>
      <xdr:row>27</xdr:row>
      <xdr:rowOff>87583</xdr:rowOff>
    </xdr:to>
    <xdr:sp macro="" textlink="">
      <xdr:nvSpPr>
        <xdr:cNvPr id="90" name="Text Box 36"/>
        <xdr:cNvSpPr txBox="1">
          <a:spLocks noChangeArrowheads="1"/>
        </xdr:cNvSpPr>
      </xdr:nvSpPr>
      <xdr:spPr bwMode="auto">
        <a:xfrm>
          <a:off x="7404473" y="7034780"/>
          <a:ext cx="1846819" cy="4647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200">
              <a:latin typeface="TH SarabunIT๙" panose="020B0500040200020003" pitchFamily="34" charset="-34"/>
              <a:ea typeface="Arial Unicode MS"/>
              <a:cs typeface="TH SarabunIT๙" panose="020B0500040200020003" pitchFamily="34" charset="-34"/>
            </a:rPr>
            <a:t>งานสื่อการเรียนการสอน</a:t>
          </a:r>
        </a:p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200" b="0" i="0" strike="noStrike">
              <a:solidFill>
                <a:srgbClr val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นายศรัณวิชญ์  นวลวิลัย  </a:t>
          </a:r>
        </a:p>
        <a:p>
          <a:pPr algn="ctr" rtl="1">
            <a:defRPr sz="1000"/>
          </a:pPr>
          <a:endParaRPr lang="th-TH" sz="1200" b="0" i="0" strike="noStrike">
            <a:solidFill>
              <a:srgbClr val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  <xdr:twoCellAnchor>
    <xdr:from>
      <xdr:col>2</xdr:col>
      <xdr:colOff>711639</xdr:colOff>
      <xdr:row>9</xdr:row>
      <xdr:rowOff>361293</xdr:rowOff>
    </xdr:from>
    <xdr:to>
      <xdr:col>2</xdr:col>
      <xdr:colOff>921190</xdr:colOff>
      <xdr:row>9</xdr:row>
      <xdr:rowOff>361294</xdr:rowOff>
    </xdr:to>
    <xdr:cxnSp macro="">
      <xdr:nvCxnSpPr>
        <xdr:cNvPr id="130" name="ตัวเชื่อมต่อตรง 129"/>
        <xdr:cNvCxnSpPr/>
      </xdr:nvCxnSpPr>
      <xdr:spPr>
        <a:xfrm flipV="1">
          <a:off x="2594742" y="2452414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711639</xdr:colOff>
      <xdr:row>12</xdr:row>
      <xdr:rowOff>54736</xdr:rowOff>
    </xdr:from>
    <xdr:to>
      <xdr:col>2</xdr:col>
      <xdr:colOff>921190</xdr:colOff>
      <xdr:row>12</xdr:row>
      <xdr:rowOff>54737</xdr:rowOff>
    </xdr:to>
    <xdr:cxnSp macro="">
      <xdr:nvCxnSpPr>
        <xdr:cNvPr id="131" name="ตัวเชื่อมต่อตรง 130"/>
        <xdr:cNvCxnSpPr/>
      </xdr:nvCxnSpPr>
      <xdr:spPr>
        <a:xfrm flipV="1">
          <a:off x="2594742" y="3196891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718865</xdr:colOff>
      <xdr:row>14</xdr:row>
      <xdr:rowOff>233977</xdr:rowOff>
    </xdr:from>
    <xdr:to>
      <xdr:col>2</xdr:col>
      <xdr:colOff>928416</xdr:colOff>
      <xdr:row>14</xdr:row>
      <xdr:rowOff>233978</xdr:rowOff>
    </xdr:to>
    <xdr:cxnSp macro="">
      <xdr:nvCxnSpPr>
        <xdr:cNvPr id="132" name="ตัวเชื่อมต่อตรง 131"/>
        <xdr:cNvCxnSpPr/>
      </xdr:nvCxnSpPr>
      <xdr:spPr>
        <a:xfrm flipV="1">
          <a:off x="2601968" y="3879753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707042</xdr:colOff>
      <xdr:row>17</xdr:row>
      <xdr:rowOff>25080</xdr:rowOff>
    </xdr:from>
    <xdr:to>
      <xdr:col>2</xdr:col>
      <xdr:colOff>916593</xdr:colOff>
      <xdr:row>17</xdr:row>
      <xdr:rowOff>25081</xdr:rowOff>
    </xdr:to>
    <xdr:cxnSp macro="">
      <xdr:nvCxnSpPr>
        <xdr:cNvPr id="133" name="ตัวเชื่อมต่อตรง 132"/>
        <xdr:cNvCxnSpPr/>
      </xdr:nvCxnSpPr>
      <xdr:spPr>
        <a:xfrm flipV="1">
          <a:off x="2590145" y="4612408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722588</xdr:colOff>
      <xdr:row>20</xdr:row>
      <xdr:rowOff>54726</xdr:rowOff>
    </xdr:from>
    <xdr:to>
      <xdr:col>2</xdr:col>
      <xdr:colOff>932139</xdr:colOff>
      <xdr:row>20</xdr:row>
      <xdr:rowOff>54727</xdr:rowOff>
    </xdr:to>
    <xdr:cxnSp macro="">
      <xdr:nvCxnSpPr>
        <xdr:cNvPr id="134" name="ตัวเชื่อมต่อตรง 133"/>
        <xdr:cNvCxnSpPr/>
      </xdr:nvCxnSpPr>
      <xdr:spPr>
        <a:xfrm flipV="1">
          <a:off x="2605691" y="5452226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700690</xdr:colOff>
      <xdr:row>23</xdr:row>
      <xdr:rowOff>142309</xdr:rowOff>
    </xdr:from>
    <xdr:to>
      <xdr:col>2</xdr:col>
      <xdr:colOff>910241</xdr:colOff>
      <xdr:row>23</xdr:row>
      <xdr:rowOff>142310</xdr:rowOff>
    </xdr:to>
    <xdr:cxnSp macro="">
      <xdr:nvCxnSpPr>
        <xdr:cNvPr id="135" name="ตัวเชื่อมต่อตรง 134"/>
        <xdr:cNvCxnSpPr/>
      </xdr:nvCxnSpPr>
      <xdr:spPr>
        <a:xfrm flipV="1">
          <a:off x="2583793" y="6295240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711967</xdr:colOff>
      <xdr:row>6</xdr:row>
      <xdr:rowOff>224334</xdr:rowOff>
    </xdr:from>
    <xdr:to>
      <xdr:col>2</xdr:col>
      <xdr:colOff>921518</xdr:colOff>
      <xdr:row>6</xdr:row>
      <xdr:rowOff>224335</xdr:rowOff>
    </xdr:to>
    <xdr:cxnSp macro="">
      <xdr:nvCxnSpPr>
        <xdr:cNvPr id="142" name="ตัวเชื่อมต่อตรง 141"/>
        <xdr:cNvCxnSpPr/>
      </xdr:nvCxnSpPr>
      <xdr:spPr>
        <a:xfrm flipV="1">
          <a:off x="2595070" y="1735196"/>
          <a:ext cx="209551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602155</xdr:colOff>
      <xdr:row>11</xdr:row>
      <xdr:rowOff>98534</xdr:rowOff>
    </xdr:from>
    <xdr:to>
      <xdr:col>7</xdr:col>
      <xdr:colOff>811815</xdr:colOff>
      <xdr:row>11</xdr:row>
      <xdr:rowOff>98535</xdr:rowOff>
    </xdr:to>
    <xdr:cxnSp macro="">
      <xdr:nvCxnSpPr>
        <xdr:cNvPr id="73" name="ตัวเชื่อมต่อตรง 72"/>
        <xdr:cNvCxnSpPr/>
      </xdr:nvCxnSpPr>
      <xdr:spPr>
        <a:xfrm flipV="1">
          <a:off x="7193017" y="2988879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602156</xdr:colOff>
      <xdr:row>18</xdr:row>
      <xdr:rowOff>76636</xdr:rowOff>
    </xdr:from>
    <xdr:to>
      <xdr:col>7</xdr:col>
      <xdr:colOff>811816</xdr:colOff>
      <xdr:row>18</xdr:row>
      <xdr:rowOff>76637</xdr:rowOff>
    </xdr:to>
    <xdr:cxnSp macro="">
      <xdr:nvCxnSpPr>
        <xdr:cNvPr id="74" name="ตัวเชื่อมต่อตรง 73"/>
        <xdr:cNvCxnSpPr/>
      </xdr:nvCxnSpPr>
      <xdr:spPr>
        <a:xfrm flipV="1">
          <a:off x="7193018" y="4970515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591207</xdr:colOff>
      <xdr:row>20</xdr:row>
      <xdr:rowOff>76636</xdr:rowOff>
    </xdr:from>
    <xdr:to>
      <xdr:col>7</xdr:col>
      <xdr:colOff>800867</xdr:colOff>
      <xdr:row>20</xdr:row>
      <xdr:rowOff>76637</xdr:rowOff>
    </xdr:to>
    <xdr:cxnSp macro="">
      <xdr:nvCxnSpPr>
        <xdr:cNvPr id="75" name="ตัวเชื่อมต่อตรง 74"/>
        <xdr:cNvCxnSpPr/>
      </xdr:nvCxnSpPr>
      <xdr:spPr>
        <a:xfrm flipV="1">
          <a:off x="7182069" y="5474136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590331</xdr:colOff>
      <xdr:row>22</xdr:row>
      <xdr:rowOff>152398</xdr:rowOff>
    </xdr:from>
    <xdr:to>
      <xdr:col>7</xdr:col>
      <xdr:colOff>799991</xdr:colOff>
      <xdr:row>22</xdr:row>
      <xdr:rowOff>152399</xdr:rowOff>
    </xdr:to>
    <xdr:cxnSp macro="">
      <xdr:nvCxnSpPr>
        <xdr:cNvPr id="76" name="ตัวเชื่อมต่อตรง 75"/>
        <xdr:cNvCxnSpPr/>
      </xdr:nvCxnSpPr>
      <xdr:spPr>
        <a:xfrm flipV="1">
          <a:off x="7181193" y="6053519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589455</xdr:colOff>
      <xdr:row>24</xdr:row>
      <xdr:rowOff>239106</xdr:rowOff>
    </xdr:from>
    <xdr:to>
      <xdr:col>7</xdr:col>
      <xdr:colOff>799115</xdr:colOff>
      <xdr:row>24</xdr:row>
      <xdr:rowOff>239107</xdr:rowOff>
    </xdr:to>
    <xdr:cxnSp macro="">
      <xdr:nvCxnSpPr>
        <xdr:cNvPr id="89" name="ตัวเชื่อมต่อตรง 88"/>
        <xdr:cNvCxnSpPr/>
      </xdr:nvCxnSpPr>
      <xdr:spPr>
        <a:xfrm flipV="1">
          <a:off x="7180317" y="6643847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602155</xdr:colOff>
      <xdr:row>26</xdr:row>
      <xdr:rowOff>98533</xdr:rowOff>
    </xdr:from>
    <xdr:to>
      <xdr:col>7</xdr:col>
      <xdr:colOff>811815</xdr:colOff>
      <xdr:row>26</xdr:row>
      <xdr:rowOff>98534</xdr:rowOff>
    </xdr:to>
    <xdr:cxnSp macro="">
      <xdr:nvCxnSpPr>
        <xdr:cNvPr id="91" name="ตัวเชื่อมต่อตรง 90"/>
        <xdr:cNvCxnSpPr/>
      </xdr:nvCxnSpPr>
      <xdr:spPr>
        <a:xfrm flipV="1">
          <a:off x="7193017" y="7258705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590331</xdr:colOff>
      <xdr:row>28</xdr:row>
      <xdr:rowOff>239987</xdr:rowOff>
    </xdr:from>
    <xdr:to>
      <xdr:col>7</xdr:col>
      <xdr:colOff>799991</xdr:colOff>
      <xdr:row>28</xdr:row>
      <xdr:rowOff>239988</xdr:rowOff>
    </xdr:to>
    <xdr:cxnSp macro="">
      <xdr:nvCxnSpPr>
        <xdr:cNvPr id="92" name="ตัวเชื่อมต่อตรง 91"/>
        <xdr:cNvCxnSpPr/>
      </xdr:nvCxnSpPr>
      <xdr:spPr>
        <a:xfrm flipV="1">
          <a:off x="7181193" y="7903780"/>
          <a:ext cx="20966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7:J25"/>
  <sheetViews>
    <sheetView showGridLines="0" zoomScale="50" zoomScaleNormal="50" workbookViewId="0">
      <selection activeCell="A8" sqref="A8:I8"/>
    </sheetView>
  </sheetViews>
  <sheetFormatPr defaultColWidth="9" defaultRowHeight="21"/>
  <cols>
    <col min="1" max="9" width="9" style="42"/>
    <col min="10" max="10" width="2" style="42" customWidth="1"/>
    <col min="11" max="16384" width="9" style="42"/>
  </cols>
  <sheetData>
    <row r="7" spans="1:9">
      <c r="A7" s="1496"/>
      <c r="B7" s="1496"/>
      <c r="C7" s="1496"/>
      <c r="D7" s="1496"/>
      <c r="E7" s="1496"/>
      <c r="F7" s="1496"/>
      <c r="G7" s="1496"/>
      <c r="H7" s="1496"/>
      <c r="I7" s="1496"/>
    </row>
    <row r="8" spans="1:9" s="453" customFormat="1" ht="45.75">
      <c r="A8" s="1495" t="s">
        <v>90</v>
      </c>
      <c r="B8" s="1495"/>
      <c r="C8" s="1495"/>
      <c r="D8" s="1495"/>
      <c r="E8" s="1495"/>
      <c r="F8" s="1495"/>
      <c r="G8" s="1495"/>
      <c r="H8" s="1495"/>
      <c r="I8" s="1495"/>
    </row>
    <row r="9" spans="1:9" s="453" customFormat="1" ht="45.75">
      <c r="A9" s="1495" t="s">
        <v>89</v>
      </c>
      <c r="B9" s="1495"/>
      <c r="C9" s="1495"/>
      <c r="D9" s="1495"/>
      <c r="E9" s="1495"/>
      <c r="F9" s="1495"/>
      <c r="G9" s="1495"/>
      <c r="H9" s="1495"/>
      <c r="I9" s="1495"/>
    </row>
    <row r="10" spans="1:9" ht="36">
      <c r="A10" s="1495" t="s">
        <v>87</v>
      </c>
      <c r="B10" s="1495"/>
      <c r="C10" s="1495"/>
      <c r="D10" s="1495"/>
      <c r="E10" s="1495"/>
      <c r="F10" s="1495"/>
      <c r="G10" s="1495"/>
      <c r="H10" s="1495"/>
      <c r="I10" s="1495"/>
    </row>
    <row r="11" spans="1:9" ht="36">
      <c r="A11" s="1495" t="s">
        <v>88</v>
      </c>
      <c r="B11" s="1495"/>
      <c r="C11" s="1495"/>
      <c r="D11" s="1495"/>
      <c r="E11" s="1495"/>
      <c r="F11" s="1495"/>
      <c r="G11" s="1495"/>
      <c r="H11" s="1495"/>
      <c r="I11" s="1495"/>
    </row>
    <row r="12" spans="1:9" ht="45.75">
      <c r="A12" s="1494"/>
      <c r="B12" s="1494"/>
      <c r="C12" s="1494"/>
      <c r="D12" s="1494"/>
      <c r="E12" s="1494"/>
      <c r="F12" s="1494"/>
      <c r="G12" s="1494"/>
      <c r="H12" s="1494"/>
      <c r="I12" s="1494"/>
    </row>
    <row r="19" spans="1:10" s="36" customFormat="1" ht="11.25"/>
    <row r="22" spans="1:10" ht="36">
      <c r="A22" s="1495" t="s">
        <v>91</v>
      </c>
      <c r="B22" s="1495"/>
      <c r="C22" s="1495"/>
      <c r="D22" s="1495"/>
      <c r="E22" s="1495"/>
      <c r="F22" s="1495"/>
      <c r="G22" s="1495"/>
      <c r="H22" s="1495"/>
      <c r="I22" s="1495"/>
      <c r="J22" s="1495"/>
    </row>
    <row r="23" spans="1:10" ht="41.25">
      <c r="A23" s="1492" t="s">
        <v>1</v>
      </c>
      <c r="B23" s="1492"/>
      <c r="C23" s="1492"/>
      <c r="D23" s="1492"/>
      <c r="E23" s="1492"/>
      <c r="F23" s="1492"/>
      <c r="G23" s="1492"/>
      <c r="H23" s="1492"/>
      <c r="I23" s="1492"/>
    </row>
    <row r="24" spans="1:10" ht="45.75">
      <c r="A24" s="1494" t="s">
        <v>2</v>
      </c>
      <c r="B24" s="1494"/>
      <c r="C24" s="1494"/>
      <c r="D24" s="1494"/>
      <c r="E24" s="1494"/>
      <c r="F24" s="1494"/>
      <c r="G24" s="1494"/>
      <c r="H24" s="1494"/>
      <c r="I24" s="1494"/>
    </row>
    <row r="25" spans="1:10" ht="33.75">
      <c r="A25" s="1493" t="s">
        <v>92</v>
      </c>
      <c r="B25" s="1493"/>
      <c r="C25" s="1493"/>
      <c r="D25" s="1493"/>
      <c r="E25" s="1493"/>
      <c r="F25" s="1493"/>
      <c r="G25" s="1493"/>
      <c r="H25" s="1493"/>
      <c r="I25" s="1493"/>
    </row>
  </sheetData>
  <mergeCells count="10">
    <mergeCell ref="A7:I7"/>
    <mergeCell ref="A9:I9"/>
    <mergeCell ref="A10:I10"/>
    <mergeCell ref="A11:I11"/>
    <mergeCell ref="A8:I8"/>
    <mergeCell ref="A23:I23"/>
    <mergeCell ref="A25:I25"/>
    <mergeCell ref="A24:I24"/>
    <mergeCell ref="A22:J22"/>
    <mergeCell ref="A12:I12"/>
  </mergeCells>
  <phoneticPr fontId="4" type="noConversion"/>
  <pageMargins left="1.0900000000000001" right="0.39370078740157483" top="0.59055118110236227" bottom="0.59055118110236227" header="0.19685039370078741" footer="0.19685039370078741"/>
  <pageSetup paperSize="9" orientation="portrait" verticalDpi="0" r:id="rId1"/>
  <headerFooter alignWithMargins="0">
    <oddFooter>&amp;R&amp;6Jin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03"/>
  <sheetViews>
    <sheetView showGridLines="0" view="pageBreakPreview" zoomScale="90" zoomScaleNormal="78" zoomScaleSheetLayoutView="90" workbookViewId="0">
      <selection activeCell="A71" sqref="A71:J71"/>
    </sheetView>
  </sheetViews>
  <sheetFormatPr defaultColWidth="9" defaultRowHeight="21"/>
  <cols>
    <col min="1" max="1" width="2.90625" style="42" customWidth="1"/>
    <col min="2" max="2" width="3.36328125" style="42" customWidth="1"/>
    <col min="3" max="3" width="6.7265625" style="42" customWidth="1"/>
    <col min="4" max="16384" width="9" style="42"/>
  </cols>
  <sheetData>
    <row r="1" spans="1:10" s="28" customFormat="1" ht="30.75">
      <c r="A1" s="1507" t="s">
        <v>75</v>
      </c>
      <c r="B1" s="1507"/>
      <c r="C1" s="1507"/>
      <c r="D1" s="1507"/>
      <c r="E1" s="1507"/>
      <c r="F1" s="1507"/>
      <c r="G1" s="1507"/>
      <c r="H1" s="1507"/>
      <c r="I1" s="1507"/>
      <c r="J1" s="1507"/>
    </row>
    <row r="2" spans="1:10" s="28" customFormat="1" ht="28.5">
      <c r="A2" s="1509" t="s">
        <v>76</v>
      </c>
      <c r="B2" s="1509"/>
      <c r="C2" s="1509"/>
      <c r="D2" s="1509"/>
      <c r="E2" s="1509"/>
      <c r="F2" s="1509"/>
      <c r="G2" s="1509"/>
      <c r="H2" s="1509"/>
      <c r="I2" s="1509"/>
      <c r="J2" s="1509"/>
    </row>
    <row r="3" spans="1:10" s="28" customFormat="1" ht="26.25">
      <c r="A3" s="1505" t="s">
        <v>464</v>
      </c>
      <c r="B3" s="1505"/>
      <c r="C3" s="1505"/>
      <c r="D3" s="1505"/>
      <c r="E3" s="1505"/>
      <c r="F3" s="1505"/>
      <c r="G3" s="1505"/>
      <c r="H3" s="1505"/>
      <c r="I3" s="1505"/>
      <c r="J3" s="1505"/>
    </row>
    <row r="4" spans="1:10" s="36" customFormat="1" ht="11.25"/>
    <row r="5" spans="1:10" s="38" customFormat="1" ht="26.25">
      <c r="A5" s="1505" t="s">
        <v>389</v>
      </c>
      <c r="B5" s="1505"/>
      <c r="C5" s="1505"/>
      <c r="D5" s="1505"/>
      <c r="E5" s="1505"/>
      <c r="F5" s="1505"/>
      <c r="G5" s="1505"/>
      <c r="H5" s="1505"/>
      <c r="I5" s="1505"/>
    </row>
    <row r="6" spans="1:10" s="38" customFormat="1" ht="15.75" customHeight="1">
      <c r="A6" s="37"/>
      <c r="B6" s="37"/>
      <c r="C6" s="37"/>
      <c r="D6" s="37"/>
      <c r="E6" s="37"/>
      <c r="F6" s="37"/>
      <c r="G6" s="37"/>
      <c r="H6" s="37"/>
      <c r="I6" s="37"/>
    </row>
    <row r="7" spans="1:10" s="38" customFormat="1" ht="26.25">
      <c r="A7" s="52"/>
      <c r="B7" s="53" t="s">
        <v>77</v>
      </c>
      <c r="C7" s="37"/>
      <c r="D7" s="37"/>
      <c r="E7" s="37"/>
      <c r="F7" s="37"/>
      <c r="G7" s="37"/>
      <c r="H7" s="37"/>
      <c r="I7" s="37"/>
    </row>
    <row r="8" spans="1:10">
      <c r="A8" s="54"/>
      <c r="B8" s="28" t="s">
        <v>323</v>
      </c>
      <c r="C8" s="54"/>
      <c r="D8" s="54"/>
      <c r="E8" s="54"/>
      <c r="F8" s="54"/>
      <c r="G8" s="54"/>
      <c r="H8" s="54"/>
      <c r="I8" s="54"/>
    </row>
    <row r="9" spans="1:10" ht="11.25" customHeight="1">
      <c r="A9" s="28"/>
      <c r="C9" s="54"/>
      <c r="D9" s="54"/>
      <c r="E9" s="54"/>
      <c r="F9" s="54"/>
      <c r="G9" s="54"/>
      <c r="H9" s="54"/>
      <c r="I9" s="54"/>
    </row>
    <row r="10" spans="1:10" s="28" customFormat="1" ht="23.25">
      <c r="B10" s="39" t="s">
        <v>69</v>
      </c>
    </row>
    <row r="11" spans="1:10" s="28" customFormat="1">
      <c r="B11" s="28" t="s">
        <v>666</v>
      </c>
    </row>
    <row r="12" spans="1:10" s="30" customFormat="1">
      <c r="B12" s="28" t="s">
        <v>667</v>
      </c>
    </row>
    <row r="13" spans="1:10" s="30" customFormat="1">
      <c r="B13" s="28"/>
    </row>
    <row r="14" spans="1:10" s="28" customFormat="1" ht="23.25">
      <c r="B14" s="40" t="s">
        <v>70</v>
      </c>
    </row>
    <row r="15" spans="1:10" s="28" customFormat="1">
      <c r="B15" s="28">
        <v>1</v>
      </c>
      <c r="C15" s="28" t="s">
        <v>324</v>
      </c>
    </row>
    <row r="16" spans="1:10" s="28" customFormat="1">
      <c r="C16" s="28" t="s">
        <v>325</v>
      </c>
    </row>
    <row r="17" spans="1:3" s="28" customFormat="1">
      <c r="B17" s="28">
        <v>2</v>
      </c>
      <c r="C17" s="28" t="s">
        <v>326</v>
      </c>
    </row>
    <row r="18" spans="1:3" s="28" customFormat="1">
      <c r="C18" s="28" t="s">
        <v>327</v>
      </c>
    </row>
    <row r="19" spans="1:3" s="28" customFormat="1">
      <c r="B19" s="28">
        <v>3</v>
      </c>
      <c r="C19" s="28" t="s">
        <v>328</v>
      </c>
    </row>
    <row r="20" spans="1:3" s="28" customFormat="1">
      <c r="C20" s="28" t="s">
        <v>329</v>
      </c>
    </row>
    <row r="21" spans="1:3" s="28" customFormat="1">
      <c r="B21" s="28">
        <v>4</v>
      </c>
      <c r="C21" s="28" t="s">
        <v>330</v>
      </c>
    </row>
    <row r="22" spans="1:3" s="28" customFormat="1">
      <c r="C22" s="28" t="s">
        <v>331</v>
      </c>
    </row>
    <row r="23" spans="1:3" s="28" customFormat="1">
      <c r="B23" s="28">
        <v>5</v>
      </c>
      <c r="C23" s="28" t="s">
        <v>332</v>
      </c>
    </row>
    <row r="24" spans="1:3" s="28" customFormat="1">
      <c r="C24" s="28" t="s">
        <v>333</v>
      </c>
    </row>
    <row r="25" spans="1:3" s="28" customFormat="1" ht="11.25" customHeight="1"/>
    <row r="26" spans="1:3" ht="23.25">
      <c r="A26" s="40"/>
      <c r="B26" s="40" t="s">
        <v>388</v>
      </c>
    </row>
    <row r="27" spans="1:3">
      <c r="B27" s="28" t="s">
        <v>465</v>
      </c>
    </row>
    <row r="28" spans="1:3" ht="10.5" customHeight="1"/>
    <row r="29" spans="1:3" ht="23.25">
      <c r="A29" s="40"/>
      <c r="B29" s="40" t="s">
        <v>387</v>
      </c>
    </row>
    <row r="30" spans="1:3">
      <c r="B30" s="28" t="s">
        <v>466</v>
      </c>
    </row>
    <row r="31" spans="1:3" ht="7.5" customHeight="1">
      <c r="B31" s="28"/>
    </row>
    <row r="32" spans="1:3" ht="7.5" customHeight="1">
      <c r="B32" s="28"/>
    </row>
    <row r="33" spans="2:3">
      <c r="B33" s="28"/>
    </row>
    <row r="34" spans="2:3">
      <c r="B34" s="28"/>
    </row>
    <row r="35" spans="2:3">
      <c r="B35" s="28"/>
    </row>
    <row r="36" spans="2:3">
      <c r="B36" s="28"/>
    </row>
    <row r="37" spans="2:3" s="28" customFormat="1" ht="23.25">
      <c r="B37" s="41" t="s">
        <v>78</v>
      </c>
    </row>
    <row r="38" spans="2:3" s="28" customFormat="1">
      <c r="B38" s="28">
        <v>1</v>
      </c>
      <c r="C38" s="28" t="s">
        <v>336</v>
      </c>
    </row>
    <row r="39" spans="2:3" s="28" customFormat="1">
      <c r="C39" s="28" t="s">
        <v>337</v>
      </c>
    </row>
    <row r="40" spans="2:3" s="28" customFormat="1">
      <c r="B40" s="28">
        <v>2</v>
      </c>
      <c r="C40" s="28" t="s">
        <v>338</v>
      </c>
    </row>
    <row r="41" spans="2:3" s="28" customFormat="1">
      <c r="C41" s="28" t="s">
        <v>339</v>
      </c>
    </row>
    <row r="42" spans="2:3">
      <c r="B42" s="28">
        <v>3</v>
      </c>
      <c r="C42" s="28" t="s">
        <v>340</v>
      </c>
    </row>
    <row r="43" spans="2:3">
      <c r="B43" s="28"/>
      <c r="C43" s="28" t="s">
        <v>341</v>
      </c>
    </row>
    <row r="44" spans="2:3">
      <c r="B44" s="28">
        <v>4</v>
      </c>
      <c r="C44" s="28" t="s">
        <v>334</v>
      </c>
    </row>
    <row r="45" spans="2:3">
      <c r="B45" s="28">
        <v>5</v>
      </c>
      <c r="C45" s="28" t="s">
        <v>335</v>
      </c>
    </row>
    <row r="46" spans="2:3" ht="13.5" customHeight="1"/>
    <row r="47" spans="2:3" ht="23.25">
      <c r="B47" s="40" t="s">
        <v>674</v>
      </c>
    </row>
    <row r="48" spans="2:3">
      <c r="B48" s="28">
        <v>1</v>
      </c>
      <c r="C48" s="28" t="s">
        <v>675</v>
      </c>
    </row>
    <row r="49" spans="1:9">
      <c r="B49" s="28">
        <v>2</v>
      </c>
      <c r="C49" s="28" t="s">
        <v>676</v>
      </c>
    </row>
    <row r="50" spans="1:9">
      <c r="C50" s="28" t="s">
        <v>677</v>
      </c>
    </row>
    <row r="51" spans="1:9">
      <c r="B51" s="28">
        <v>3</v>
      </c>
      <c r="C51" s="28" t="s">
        <v>678</v>
      </c>
    </row>
    <row r="52" spans="1:9">
      <c r="B52" s="28">
        <v>4</v>
      </c>
      <c r="C52" s="28" t="s">
        <v>679</v>
      </c>
    </row>
    <row r="53" spans="1:9" ht="14.25" customHeight="1"/>
    <row r="54" spans="1:9" ht="26.25">
      <c r="A54" s="1506" t="s">
        <v>80</v>
      </c>
      <c r="B54" s="1506"/>
      <c r="C54" s="1506"/>
      <c r="D54" s="1506"/>
      <c r="E54" s="1506"/>
      <c r="F54" s="1506"/>
      <c r="G54" s="1506"/>
      <c r="H54" s="1506"/>
      <c r="I54" s="1506"/>
    </row>
    <row r="55" spans="1:9" ht="23.25">
      <c r="B55" s="40" t="s">
        <v>79</v>
      </c>
    </row>
    <row r="56" spans="1:9">
      <c r="A56" s="28"/>
      <c r="B56" s="28">
        <v>1</v>
      </c>
      <c r="C56" s="28" t="s">
        <v>685</v>
      </c>
    </row>
    <row r="57" spans="1:9">
      <c r="A57" s="28"/>
      <c r="B57" s="28">
        <v>2</v>
      </c>
      <c r="C57" s="28" t="s">
        <v>682</v>
      </c>
    </row>
    <row r="58" spans="1:9">
      <c r="A58" s="28"/>
      <c r="B58" s="28">
        <v>3</v>
      </c>
      <c r="C58" s="28" t="s">
        <v>683</v>
      </c>
    </row>
    <row r="59" spans="1:9">
      <c r="A59" s="28"/>
      <c r="B59" s="28">
        <v>4</v>
      </c>
      <c r="C59" s="28" t="s">
        <v>684</v>
      </c>
    </row>
    <row r="60" spans="1:9">
      <c r="A60" s="28"/>
      <c r="B60" s="28">
        <v>5</v>
      </c>
      <c r="C60" s="28" t="s">
        <v>680</v>
      </c>
    </row>
    <row r="61" spans="1:9">
      <c r="A61" s="28"/>
      <c r="B61" s="28"/>
      <c r="C61" s="28" t="s">
        <v>681</v>
      </c>
    </row>
    <row r="62" spans="1:9">
      <c r="A62" s="28"/>
      <c r="B62" s="28">
        <v>6</v>
      </c>
      <c r="C62" s="28" t="s">
        <v>670</v>
      </c>
    </row>
    <row r="63" spans="1:9" s="36" customFormat="1">
      <c r="B63" s="28">
        <v>7</v>
      </c>
      <c r="C63" s="28" t="s">
        <v>668</v>
      </c>
      <c r="D63" s="42"/>
      <c r="E63" s="42"/>
      <c r="F63" s="42"/>
    </row>
    <row r="64" spans="1:9" s="36" customFormat="1">
      <c r="B64" s="28"/>
      <c r="C64" s="28" t="s">
        <v>669</v>
      </c>
      <c r="D64" s="42"/>
      <c r="E64" s="42"/>
      <c r="F64" s="42"/>
    </row>
    <row r="65" spans="1:10" s="36" customFormat="1">
      <c r="B65" s="28"/>
      <c r="C65" s="28"/>
      <c r="D65" s="42"/>
      <c r="E65" s="42"/>
      <c r="F65" s="42"/>
    </row>
    <row r="66" spans="1:10" s="36" customFormat="1">
      <c r="B66" s="28"/>
      <c r="C66" s="28"/>
      <c r="D66" s="42"/>
      <c r="E66" s="42"/>
      <c r="F66" s="42"/>
    </row>
    <row r="67" spans="1:10" s="36" customFormat="1">
      <c r="B67" s="28"/>
      <c r="C67" s="28"/>
      <c r="D67" s="42"/>
      <c r="E67" s="42"/>
      <c r="F67" s="42"/>
    </row>
    <row r="68" spans="1:10" s="36" customFormat="1">
      <c r="B68" s="28"/>
      <c r="C68" s="28"/>
      <c r="D68" s="42"/>
      <c r="E68" s="42"/>
      <c r="F68" s="42"/>
    </row>
    <row r="69" spans="1:10" s="36" customFormat="1">
      <c r="B69" s="28"/>
      <c r="C69" s="28"/>
      <c r="D69" s="42"/>
      <c r="E69" s="42"/>
      <c r="F69" s="42"/>
    </row>
    <row r="70" spans="1:10" s="43" customFormat="1">
      <c r="C70" s="138"/>
    </row>
    <row r="71" spans="1:10" ht="26.25">
      <c r="A71" s="1506" t="s">
        <v>648</v>
      </c>
      <c r="B71" s="1506"/>
      <c r="C71" s="1506"/>
      <c r="D71" s="1506"/>
      <c r="E71" s="1506"/>
      <c r="F71" s="1506"/>
      <c r="G71" s="1506"/>
      <c r="H71" s="1506"/>
      <c r="I71" s="1506"/>
      <c r="J71" s="1506"/>
    </row>
    <row r="72" spans="1:10" ht="26.25">
      <c r="A72" s="1505" t="s">
        <v>464</v>
      </c>
      <c r="B72" s="1505"/>
      <c r="C72" s="1505"/>
      <c r="D72" s="1505"/>
      <c r="E72" s="1505"/>
      <c r="F72" s="1505"/>
      <c r="G72" s="1505"/>
      <c r="H72" s="1505"/>
      <c r="I72" s="1505"/>
      <c r="J72" s="1505"/>
    </row>
    <row r="73" spans="1:10" s="43" customFormat="1" ht="13.5" customHeight="1">
      <c r="A73" s="37"/>
      <c r="B73" s="37"/>
      <c r="C73" s="37"/>
      <c r="D73" s="37"/>
      <c r="E73" s="37"/>
      <c r="F73" s="37"/>
      <c r="G73" s="37"/>
      <c r="H73" s="37"/>
      <c r="I73" s="37"/>
    </row>
    <row r="74" spans="1:10">
      <c r="B74" s="42" t="s">
        <v>829</v>
      </c>
    </row>
    <row r="75" spans="1:10" ht="8.25" customHeight="1"/>
    <row r="76" spans="1:10">
      <c r="C76" s="28">
        <v>1</v>
      </c>
      <c r="D76" s="28" t="s">
        <v>830</v>
      </c>
    </row>
    <row r="77" spans="1:10">
      <c r="C77" s="28">
        <v>2</v>
      </c>
      <c r="D77" s="28" t="s">
        <v>831</v>
      </c>
    </row>
    <row r="78" spans="1:10">
      <c r="C78" s="28">
        <v>3</v>
      </c>
      <c r="D78" s="28" t="s">
        <v>719</v>
      </c>
    </row>
    <row r="79" spans="1:10">
      <c r="C79" s="28">
        <v>4</v>
      </c>
      <c r="D79" s="28" t="s">
        <v>832</v>
      </c>
    </row>
    <row r="80" spans="1:10">
      <c r="C80" s="28">
        <v>5</v>
      </c>
      <c r="D80" s="28" t="s">
        <v>833</v>
      </c>
    </row>
    <row r="81" spans="3:4">
      <c r="C81" s="28">
        <v>6</v>
      </c>
      <c r="D81" s="28" t="s">
        <v>834</v>
      </c>
    </row>
    <row r="82" spans="3:4">
      <c r="C82" s="28">
        <v>7</v>
      </c>
      <c r="D82" s="28" t="s">
        <v>835</v>
      </c>
    </row>
    <row r="83" spans="3:4">
      <c r="C83" s="28">
        <v>8</v>
      </c>
      <c r="D83" s="28" t="s">
        <v>836</v>
      </c>
    </row>
    <row r="84" spans="3:4">
      <c r="C84" s="28"/>
      <c r="D84" s="28" t="s">
        <v>837</v>
      </c>
    </row>
    <row r="85" spans="3:4">
      <c r="C85" s="28"/>
      <c r="D85" s="28" t="s">
        <v>838</v>
      </c>
    </row>
    <row r="86" spans="3:4">
      <c r="C86" s="28">
        <v>9</v>
      </c>
      <c r="D86" s="28" t="s">
        <v>839</v>
      </c>
    </row>
    <row r="87" spans="3:4">
      <c r="C87" s="28">
        <v>10</v>
      </c>
      <c r="D87" s="28" t="s">
        <v>840</v>
      </c>
    </row>
    <row r="88" spans="3:4">
      <c r="C88" s="28">
        <v>11</v>
      </c>
      <c r="D88" s="28" t="s">
        <v>841</v>
      </c>
    </row>
    <row r="89" spans="3:4">
      <c r="C89" s="28">
        <v>12</v>
      </c>
      <c r="D89" s="28" t="s">
        <v>842</v>
      </c>
    </row>
    <row r="90" spans="3:4">
      <c r="C90" s="28">
        <v>13</v>
      </c>
      <c r="D90" s="28" t="s">
        <v>843</v>
      </c>
    </row>
    <row r="91" spans="3:4">
      <c r="C91" s="28"/>
      <c r="D91" s="28" t="s">
        <v>844</v>
      </c>
    </row>
    <row r="92" spans="3:4">
      <c r="C92" s="28">
        <v>14</v>
      </c>
      <c r="D92" s="28" t="s">
        <v>914</v>
      </c>
    </row>
    <row r="93" spans="3:4">
      <c r="D93" s="28" t="s">
        <v>845</v>
      </c>
    </row>
    <row r="94" spans="3:4">
      <c r="D94" s="28" t="s">
        <v>846</v>
      </c>
    </row>
    <row r="95" spans="3:4">
      <c r="C95" s="28">
        <v>15</v>
      </c>
      <c r="D95" s="28" t="s">
        <v>847</v>
      </c>
    </row>
    <row r="96" spans="3:4">
      <c r="C96" s="28">
        <v>16</v>
      </c>
      <c r="D96" s="28" t="s">
        <v>848</v>
      </c>
    </row>
    <row r="98" spans="2:9">
      <c r="B98" s="42" t="s">
        <v>849</v>
      </c>
      <c r="D98" s="28"/>
      <c r="E98" s="28"/>
      <c r="F98" s="28"/>
      <c r="G98" s="28"/>
      <c r="H98" s="28"/>
      <c r="I98" s="28"/>
    </row>
    <row r="99" spans="2:9" ht="12" customHeight="1">
      <c r="B99" s="28"/>
      <c r="D99" s="28"/>
      <c r="E99" s="28"/>
      <c r="F99" s="28"/>
      <c r="G99" s="28"/>
      <c r="H99" s="28"/>
      <c r="I99" s="28"/>
    </row>
    <row r="100" spans="2:9">
      <c r="B100" s="28"/>
      <c r="C100" s="28">
        <v>1</v>
      </c>
      <c r="D100" s="28" t="s">
        <v>850</v>
      </c>
      <c r="E100" s="28"/>
      <c r="F100" s="28"/>
      <c r="G100" s="28"/>
      <c r="H100" s="28"/>
      <c r="I100" s="28"/>
    </row>
    <row r="101" spans="2:9">
      <c r="B101" s="28"/>
      <c r="C101" s="28">
        <v>2</v>
      </c>
      <c r="D101" s="28" t="s">
        <v>851</v>
      </c>
      <c r="E101" s="28"/>
      <c r="F101" s="28"/>
      <c r="G101" s="28"/>
      <c r="H101" s="28"/>
      <c r="I101" s="28"/>
    </row>
    <row r="102" spans="2:9">
      <c r="B102" s="28"/>
      <c r="C102" s="28">
        <v>3</v>
      </c>
      <c r="D102" s="28" t="s">
        <v>852</v>
      </c>
      <c r="E102" s="28"/>
      <c r="F102" s="28"/>
      <c r="G102" s="28"/>
      <c r="H102" s="28"/>
      <c r="I102" s="28"/>
    </row>
    <row r="103" spans="2:9">
      <c r="B103" s="28"/>
      <c r="C103" s="28">
        <v>4</v>
      </c>
      <c r="D103" s="28" t="s">
        <v>853</v>
      </c>
      <c r="E103" s="28"/>
      <c r="F103" s="28"/>
      <c r="G103" s="28"/>
      <c r="H103" s="28"/>
      <c r="I103" s="28"/>
    </row>
    <row r="104" spans="2:9">
      <c r="B104" s="28"/>
      <c r="C104" s="28">
        <v>5</v>
      </c>
      <c r="D104" s="28" t="s">
        <v>854</v>
      </c>
      <c r="E104" s="28"/>
      <c r="F104" s="28"/>
      <c r="G104" s="28"/>
      <c r="H104" s="28"/>
      <c r="I104" s="28"/>
    </row>
    <row r="105" spans="2:9">
      <c r="B105" s="28"/>
      <c r="C105" s="28">
        <v>6</v>
      </c>
      <c r="D105" s="28" t="s">
        <v>855</v>
      </c>
      <c r="E105" s="28"/>
      <c r="F105" s="28"/>
      <c r="G105" s="28"/>
      <c r="H105" s="28"/>
      <c r="I105" s="28"/>
    </row>
    <row r="106" spans="2:9">
      <c r="B106" s="28"/>
      <c r="C106" s="28">
        <v>7</v>
      </c>
      <c r="D106" s="28" t="s">
        <v>856</v>
      </c>
      <c r="E106" s="28"/>
      <c r="F106" s="28"/>
      <c r="G106" s="28"/>
      <c r="H106" s="28"/>
      <c r="I106" s="28"/>
    </row>
    <row r="107" spans="2:9">
      <c r="B107" s="28"/>
      <c r="C107" s="28">
        <v>8</v>
      </c>
      <c r="D107" s="28" t="s">
        <v>857</v>
      </c>
      <c r="E107" s="28"/>
      <c r="F107" s="28"/>
      <c r="G107" s="28"/>
      <c r="H107" s="28"/>
      <c r="I107" s="28"/>
    </row>
    <row r="108" spans="2:9">
      <c r="B108" s="28"/>
      <c r="C108" s="28">
        <v>9</v>
      </c>
      <c r="D108" s="28" t="s">
        <v>858</v>
      </c>
      <c r="E108" s="28"/>
      <c r="F108" s="28"/>
      <c r="G108" s="28"/>
      <c r="H108" s="28"/>
      <c r="I108" s="28"/>
    </row>
    <row r="109" spans="2:9">
      <c r="B109" s="28"/>
      <c r="C109" s="28">
        <v>10</v>
      </c>
      <c r="D109" s="28" t="s">
        <v>859</v>
      </c>
      <c r="E109" s="28"/>
      <c r="F109" s="28"/>
      <c r="G109" s="28"/>
      <c r="H109" s="28"/>
      <c r="I109" s="28"/>
    </row>
    <row r="110" spans="2:9">
      <c r="B110" s="28"/>
      <c r="C110" s="28">
        <v>11</v>
      </c>
      <c r="D110" s="28" t="s">
        <v>860</v>
      </c>
      <c r="E110" s="28"/>
      <c r="F110" s="28"/>
      <c r="G110" s="28"/>
      <c r="H110" s="28"/>
      <c r="I110" s="28"/>
    </row>
    <row r="111" spans="2:9">
      <c r="C111" s="28">
        <v>12</v>
      </c>
      <c r="D111" s="28" t="s">
        <v>862</v>
      </c>
      <c r="E111" s="28"/>
    </row>
    <row r="112" spans="2:9">
      <c r="C112" s="28"/>
      <c r="D112" s="28" t="s">
        <v>863</v>
      </c>
      <c r="E112" s="28"/>
    </row>
    <row r="113" spans="2:5">
      <c r="C113" s="28">
        <v>13</v>
      </c>
      <c r="D113" s="28" t="s">
        <v>864</v>
      </c>
      <c r="E113" s="28"/>
    </row>
    <row r="114" spans="2:5">
      <c r="C114" s="28"/>
      <c r="D114" s="28"/>
      <c r="E114" s="28"/>
    </row>
    <row r="115" spans="2:5">
      <c r="B115" s="42" t="s">
        <v>915</v>
      </c>
      <c r="D115" s="28"/>
      <c r="E115" s="28"/>
    </row>
    <row r="116" spans="2:5">
      <c r="C116" s="226" t="s">
        <v>916</v>
      </c>
      <c r="E116" s="28"/>
    </row>
    <row r="117" spans="2:5" ht="9" customHeight="1">
      <c r="D117" s="226"/>
      <c r="E117" s="28"/>
    </row>
    <row r="118" spans="2:5">
      <c r="C118" s="28">
        <v>1</v>
      </c>
      <c r="D118" s="28" t="s">
        <v>865</v>
      </c>
      <c r="E118" s="28"/>
    </row>
    <row r="119" spans="2:5">
      <c r="C119" s="28">
        <v>2</v>
      </c>
      <c r="D119" s="28" t="s">
        <v>866</v>
      </c>
      <c r="E119" s="28"/>
    </row>
    <row r="120" spans="2:5">
      <c r="C120" s="28">
        <v>3</v>
      </c>
      <c r="D120" s="28" t="s">
        <v>867</v>
      </c>
      <c r="E120" s="28"/>
    </row>
    <row r="121" spans="2:5">
      <c r="C121" s="28">
        <v>4</v>
      </c>
      <c r="D121" s="28" t="s">
        <v>868</v>
      </c>
      <c r="E121" s="28"/>
    </row>
    <row r="122" spans="2:5">
      <c r="C122" s="28"/>
      <c r="D122" s="28" t="s">
        <v>869</v>
      </c>
      <c r="E122" s="28"/>
    </row>
    <row r="123" spans="2:5">
      <c r="C123" s="28"/>
      <c r="D123" s="28" t="s">
        <v>718</v>
      </c>
      <c r="E123" s="28"/>
    </row>
    <row r="124" spans="2:5">
      <c r="C124" s="28">
        <v>5</v>
      </c>
      <c r="D124" s="28" t="s">
        <v>870</v>
      </c>
      <c r="E124" s="28"/>
    </row>
    <row r="125" spans="2:5">
      <c r="C125" s="28">
        <v>6</v>
      </c>
      <c r="D125" s="28" t="s">
        <v>871</v>
      </c>
      <c r="E125" s="28"/>
    </row>
    <row r="126" spans="2:5">
      <c r="C126" s="28">
        <v>7</v>
      </c>
      <c r="D126" s="28" t="s">
        <v>717</v>
      </c>
      <c r="E126" s="28"/>
    </row>
    <row r="127" spans="2:5">
      <c r="C127" s="28">
        <v>8</v>
      </c>
      <c r="D127" s="28" t="s">
        <v>872</v>
      </c>
      <c r="E127" s="28"/>
    </row>
    <row r="128" spans="2:5">
      <c r="D128" s="28" t="s">
        <v>873</v>
      </c>
    </row>
    <row r="129" spans="3:4">
      <c r="D129" s="28" t="s">
        <v>874</v>
      </c>
    </row>
    <row r="130" spans="3:4">
      <c r="C130" s="28">
        <v>9</v>
      </c>
      <c r="D130" s="28" t="s">
        <v>875</v>
      </c>
    </row>
    <row r="131" spans="3:4">
      <c r="C131" s="28"/>
      <c r="D131" s="28" t="s">
        <v>876</v>
      </c>
    </row>
    <row r="132" spans="3:4">
      <c r="C132" s="28">
        <v>10</v>
      </c>
      <c r="D132" s="28" t="s">
        <v>877</v>
      </c>
    </row>
    <row r="133" spans="3:4">
      <c r="C133" s="28"/>
      <c r="D133" s="28" t="s">
        <v>878</v>
      </c>
    </row>
    <row r="134" spans="3:4">
      <c r="C134" s="28"/>
      <c r="D134" s="28" t="s">
        <v>879</v>
      </c>
    </row>
    <row r="135" spans="3:4">
      <c r="C135" s="28"/>
      <c r="D135" s="28" t="s">
        <v>880</v>
      </c>
    </row>
    <row r="136" spans="3:4">
      <c r="C136" s="28"/>
      <c r="D136" s="28" t="s">
        <v>881</v>
      </c>
    </row>
    <row r="137" spans="3:4">
      <c r="C137" s="28">
        <v>11</v>
      </c>
      <c r="D137" s="28" t="s">
        <v>882</v>
      </c>
    </row>
    <row r="138" spans="3:4">
      <c r="C138" s="28">
        <v>12</v>
      </c>
      <c r="D138" s="28" t="s">
        <v>883</v>
      </c>
    </row>
    <row r="140" spans="3:4">
      <c r="C140" s="42" t="s">
        <v>884</v>
      </c>
    </row>
    <row r="141" spans="3:4">
      <c r="D141" s="226" t="s">
        <v>885</v>
      </c>
    </row>
    <row r="142" spans="3:4" ht="6.75" customHeight="1">
      <c r="D142" s="226"/>
    </row>
    <row r="143" spans="3:4">
      <c r="C143" s="28">
        <v>1</v>
      </c>
      <c r="D143" s="28" t="s">
        <v>886</v>
      </c>
    </row>
    <row r="144" spans="3:4">
      <c r="C144" s="28">
        <v>2</v>
      </c>
      <c r="D144" s="28" t="s">
        <v>887</v>
      </c>
    </row>
    <row r="145" spans="3:7">
      <c r="C145" s="28">
        <v>3</v>
      </c>
      <c r="D145" s="28" t="s">
        <v>888</v>
      </c>
    </row>
    <row r="146" spans="3:7">
      <c r="C146" s="28">
        <v>4</v>
      </c>
      <c r="D146" s="28" t="s">
        <v>889</v>
      </c>
    </row>
    <row r="147" spans="3:7">
      <c r="C147" s="28">
        <v>5</v>
      </c>
      <c r="D147" s="28" t="s">
        <v>890</v>
      </c>
    </row>
    <row r="148" spans="3:7">
      <c r="C148" s="28">
        <v>6</v>
      </c>
      <c r="D148" s="28" t="s">
        <v>945</v>
      </c>
    </row>
    <row r="150" spans="3:7">
      <c r="C150" s="42" t="s">
        <v>891</v>
      </c>
    </row>
    <row r="151" spans="3:7" ht="6.75" customHeight="1"/>
    <row r="152" spans="3:7">
      <c r="C152" s="28">
        <v>1</v>
      </c>
      <c r="D152" s="28" t="s">
        <v>892</v>
      </c>
    </row>
    <row r="153" spans="3:7">
      <c r="C153" s="28">
        <v>2</v>
      </c>
      <c r="D153" s="28" t="s">
        <v>893</v>
      </c>
    </row>
    <row r="154" spans="3:7">
      <c r="C154" s="28">
        <v>3</v>
      </c>
      <c r="D154" s="28" t="s">
        <v>894</v>
      </c>
    </row>
    <row r="155" spans="3:7">
      <c r="C155" s="28">
        <v>4</v>
      </c>
      <c r="D155" s="28" t="s">
        <v>895</v>
      </c>
    </row>
    <row r="156" spans="3:7" ht="18.75" customHeight="1"/>
    <row r="157" spans="3:7">
      <c r="C157" s="42" t="s">
        <v>896</v>
      </c>
    </row>
    <row r="158" spans="3:7" ht="9" customHeight="1"/>
    <row r="159" spans="3:7">
      <c r="C159" s="28">
        <v>1</v>
      </c>
      <c r="D159" s="28" t="s">
        <v>897</v>
      </c>
      <c r="E159" s="28"/>
      <c r="F159" s="28"/>
      <c r="G159" s="28"/>
    </row>
    <row r="160" spans="3:7">
      <c r="C160" s="28">
        <v>2</v>
      </c>
      <c r="D160" s="28" t="s">
        <v>898</v>
      </c>
      <c r="E160" s="28"/>
      <c r="F160" s="28"/>
      <c r="G160" s="28"/>
    </row>
    <row r="161" spans="3:7">
      <c r="C161" s="28">
        <v>3</v>
      </c>
      <c r="D161" s="28" t="s">
        <v>899</v>
      </c>
      <c r="E161" s="28"/>
      <c r="F161" s="28"/>
      <c r="G161" s="28"/>
    </row>
    <row r="162" spans="3:7">
      <c r="C162" s="28">
        <v>4</v>
      </c>
      <c r="D162" s="28" t="s">
        <v>900</v>
      </c>
      <c r="E162" s="28"/>
      <c r="F162" s="28"/>
      <c r="G162" s="28"/>
    </row>
    <row r="163" spans="3:7">
      <c r="C163" s="28">
        <v>5</v>
      </c>
      <c r="D163" s="28" t="s">
        <v>901</v>
      </c>
      <c r="E163" s="28"/>
      <c r="F163" s="28"/>
      <c r="G163" s="28"/>
    </row>
    <row r="164" spans="3:7">
      <c r="C164" s="28">
        <v>6</v>
      </c>
      <c r="D164" s="28" t="s">
        <v>902</v>
      </c>
      <c r="E164" s="28"/>
      <c r="F164" s="28"/>
      <c r="G164" s="28"/>
    </row>
    <row r="165" spans="3:7">
      <c r="C165" s="28">
        <v>7</v>
      </c>
      <c r="D165" s="28" t="s">
        <v>903</v>
      </c>
      <c r="E165" s="28"/>
      <c r="F165" s="28"/>
      <c r="G165" s="28"/>
    </row>
    <row r="166" spans="3:7">
      <c r="C166" s="28">
        <v>8</v>
      </c>
      <c r="D166" s="28" t="s">
        <v>904</v>
      </c>
      <c r="E166" s="28"/>
      <c r="F166" s="28"/>
      <c r="G166" s="28"/>
    </row>
    <row r="167" spans="3:7">
      <c r="C167" s="28">
        <v>9</v>
      </c>
      <c r="D167" s="28" t="s">
        <v>905</v>
      </c>
      <c r="E167" s="28"/>
      <c r="F167" s="28"/>
      <c r="G167" s="28"/>
    </row>
    <row r="168" spans="3:7">
      <c r="C168" s="28">
        <v>10</v>
      </c>
      <c r="D168" s="28" t="s">
        <v>906</v>
      </c>
      <c r="E168" s="28"/>
      <c r="F168" s="28"/>
      <c r="G168" s="28"/>
    </row>
    <row r="169" spans="3:7">
      <c r="C169" s="28">
        <v>11</v>
      </c>
      <c r="D169" s="28" t="s">
        <v>907</v>
      </c>
    </row>
    <row r="170" spans="3:7">
      <c r="C170" s="28">
        <v>12</v>
      </c>
      <c r="D170" s="28" t="s">
        <v>908</v>
      </c>
    </row>
    <row r="171" spans="3:7">
      <c r="C171" s="28">
        <v>13</v>
      </c>
      <c r="D171" s="28" t="s">
        <v>909</v>
      </c>
    </row>
    <row r="172" spans="3:7">
      <c r="C172" s="28">
        <v>14</v>
      </c>
      <c r="D172" s="28" t="s">
        <v>910</v>
      </c>
    </row>
    <row r="173" spans="3:7">
      <c r="C173" s="28">
        <v>15</v>
      </c>
      <c r="D173" s="28" t="s">
        <v>911</v>
      </c>
    </row>
    <row r="174" spans="3:7">
      <c r="C174" s="28">
        <v>16</v>
      </c>
      <c r="D174" s="28" t="s">
        <v>912</v>
      </c>
    </row>
    <row r="175" spans="3:7">
      <c r="C175" s="28">
        <v>17</v>
      </c>
      <c r="D175" s="28" t="s">
        <v>913</v>
      </c>
    </row>
    <row r="176" spans="3:7">
      <c r="C176" s="76"/>
      <c r="D176" s="90"/>
    </row>
    <row r="177" spans="2:3" s="36" customFormat="1" ht="23.25">
      <c r="B177" s="171" t="s">
        <v>720</v>
      </c>
      <c r="C177" s="30"/>
    </row>
    <row r="178" spans="2:3" s="36" customFormat="1">
      <c r="B178" s="28">
        <v>1</v>
      </c>
      <c r="C178" s="148" t="s">
        <v>686</v>
      </c>
    </row>
    <row r="179" spans="2:3" s="36" customFormat="1">
      <c r="B179" s="28">
        <v>2</v>
      </c>
      <c r="C179" s="28" t="s">
        <v>649</v>
      </c>
    </row>
    <row r="180" spans="2:3" s="36" customFormat="1">
      <c r="B180" s="42" t="s">
        <v>650</v>
      </c>
    </row>
    <row r="181" spans="2:3" s="36" customFormat="1">
      <c r="B181" s="28">
        <v>1</v>
      </c>
      <c r="C181" s="28" t="s">
        <v>651</v>
      </c>
    </row>
    <row r="182" spans="2:3" s="36" customFormat="1">
      <c r="B182" s="28">
        <v>2</v>
      </c>
      <c r="C182" s="28" t="s">
        <v>652</v>
      </c>
    </row>
    <row r="183" spans="2:3" s="36" customFormat="1">
      <c r="B183" s="42" t="s">
        <v>653</v>
      </c>
      <c r="C183" s="28"/>
    </row>
    <row r="184" spans="2:3" s="36" customFormat="1">
      <c r="B184" s="28">
        <v>1</v>
      </c>
      <c r="C184" s="28" t="s">
        <v>654</v>
      </c>
    </row>
    <row r="185" spans="2:3" s="36" customFormat="1">
      <c r="B185" s="28"/>
      <c r="C185" s="28" t="s">
        <v>655</v>
      </c>
    </row>
    <row r="186" spans="2:3" s="36" customFormat="1">
      <c r="B186" s="28"/>
      <c r="C186" s="28" t="s">
        <v>656</v>
      </c>
    </row>
    <row r="187" spans="2:3" s="36" customFormat="1">
      <c r="B187" s="28"/>
      <c r="C187" s="28" t="s">
        <v>657</v>
      </c>
    </row>
    <row r="188" spans="2:3" s="36" customFormat="1">
      <c r="B188" s="28"/>
      <c r="C188" s="141" t="s">
        <v>658</v>
      </c>
    </row>
    <row r="189" spans="2:3" s="36" customFormat="1">
      <c r="B189" s="28"/>
      <c r="C189" s="28" t="s">
        <v>659</v>
      </c>
    </row>
    <row r="190" spans="2:3" s="36" customFormat="1">
      <c r="B190" s="28">
        <v>2</v>
      </c>
      <c r="C190" s="28" t="s">
        <v>660</v>
      </c>
    </row>
    <row r="191" spans="2:3" s="36" customFormat="1">
      <c r="B191" s="28"/>
      <c r="C191" s="28" t="s">
        <v>687</v>
      </c>
    </row>
    <row r="192" spans="2:3" s="36" customFormat="1">
      <c r="B192" s="28"/>
      <c r="C192" s="28" t="s">
        <v>661</v>
      </c>
    </row>
    <row r="193" spans="2:5" s="36" customFormat="1">
      <c r="B193" s="28"/>
      <c r="C193" s="28" t="s">
        <v>662</v>
      </c>
    </row>
    <row r="194" spans="2:5">
      <c r="B194" s="28"/>
      <c r="C194" s="42" t="s">
        <v>828</v>
      </c>
      <c r="D194" s="28"/>
    </row>
    <row r="195" spans="2:5">
      <c r="B195" s="28"/>
      <c r="C195" s="90" t="s">
        <v>765</v>
      </c>
      <c r="E195" s="28" t="s">
        <v>766</v>
      </c>
    </row>
    <row r="196" spans="2:5">
      <c r="B196" s="28"/>
      <c r="C196" s="90" t="s">
        <v>767</v>
      </c>
      <c r="E196" s="28" t="s">
        <v>768</v>
      </c>
    </row>
    <row r="197" spans="2:5">
      <c r="B197" s="28"/>
      <c r="C197" s="90" t="s">
        <v>769</v>
      </c>
      <c r="E197" s="28" t="s">
        <v>770</v>
      </c>
    </row>
    <row r="198" spans="2:5">
      <c r="B198" s="28"/>
      <c r="C198" s="90" t="s">
        <v>771</v>
      </c>
      <c r="E198" s="28" t="s">
        <v>772</v>
      </c>
    </row>
    <row r="199" spans="2:5">
      <c r="B199" s="28"/>
      <c r="C199" s="90" t="s">
        <v>773</v>
      </c>
      <c r="E199" s="28" t="s">
        <v>774</v>
      </c>
    </row>
    <row r="200" spans="2:5">
      <c r="B200" s="28"/>
      <c r="C200" s="90" t="s">
        <v>775</v>
      </c>
      <c r="E200" s="28" t="s">
        <v>776</v>
      </c>
    </row>
    <row r="201" spans="2:5">
      <c r="B201" s="28"/>
      <c r="C201" s="90" t="s">
        <v>777</v>
      </c>
      <c r="E201" s="28" t="s">
        <v>778</v>
      </c>
    </row>
    <row r="202" spans="2:5">
      <c r="B202" s="28"/>
      <c r="C202" s="90" t="s">
        <v>779</v>
      </c>
      <c r="D202" s="28"/>
      <c r="E202" s="28" t="s">
        <v>780</v>
      </c>
    </row>
    <row r="203" spans="2:5" s="36" customFormat="1">
      <c r="B203" s="28"/>
      <c r="C203" s="28"/>
    </row>
  </sheetData>
  <mergeCells count="7">
    <mergeCell ref="A71:J71"/>
    <mergeCell ref="A72:J72"/>
    <mergeCell ref="A5:I5"/>
    <mergeCell ref="A54:I54"/>
    <mergeCell ref="A1:J1"/>
    <mergeCell ref="A2:J2"/>
    <mergeCell ref="A3:J3"/>
  </mergeCells>
  <phoneticPr fontId="4" type="noConversion"/>
  <pageMargins left="1.1811023622047201" right="0.39370078740157499" top="1.5" bottom="1" header="0" footer="0"/>
  <pageSetup paperSize="9" firstPageNumber="5" orientation="portrait" r:id="rId1"/>
  <headerFooter differentFirst="1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6"/>
  <sheetViews>
    <sheetView showGridLines="0" view="pageBreakPreview" zoomScale="87" zoomScaleNormal="100" zoomScaleSheetLayoutView="87" zoomScalePageLayoutView="142" workbookViewId="0">
      <selection activeCell="F27" sqref="F27"/>
    </sheetView>
  </sheetViews>
  <sheetFormatPr defaultColWidth="9" defaultRowHeight="20.25"/>
  <cols>
    <col min="1" max="16384" width="9" style="684"/>
  </cols>
  <sheetData>
    <row r="1" spans="1:15" s="683" customFormat="1" ht="27.75">
      <c r="A1" s="1511" t="s">
        <v>1761</v>
      </c>
      <c r="B1" s="1511"/>
      <c r="C1" s="1511"/>
      <c r="D1" s="1511"/>
      <c r="E1" s="1511"/>
      <c r="F1" s="1511"/>
      <c r="G1" s="1511"/>
      <c r="H1" s="1511"/>
      <c r="I1" s="1511"/>
      <c r="J1" s="825">
        <v>16</v>
      </c>
      <c r="K1" s="733"/>
      <c r="L1" s="733"/>
      <c r="M1" s="733"/>
      <c r="N1" s="733"/>
      <c r="O1" s="733"/>
    </row>
    <row r="2" spans="1:15" s="683" customFormat="1" ht="28.5" customHeight="1">
      <c r="A2" s="1510" t="s">
        <v>443</v>
      </c>
      <c r="B2" s="1510"/>
      <c r="C2" s="1510"/>
      <c r="D2" s="1510"/>
      <c r="E2" s="1510"/>
      <c r="F2" s="1510"/>
      <c r="G2" s="1510"/>
      <c r="H2" s="1510"/>
      <c r="I2" s="1510"/>
      <c r="J2" s="1510"/>
      <c r="K2" s="734"/>
      <c r="L2" s="734"/>
      <c r="M2" s="734"/>
      <c r="N2" s="734"/>
      <c r="O2" s="734"/>
    </row>
    <row r="3" spans="1:15" s="683" customFormat="1" ht="5.25" customHeight="1"/>
    <row r="4" spans="1:15" s="683" customFormat="1"/>
    <row r="5" spans="1:15" s="683" customFormat="1" ht="22.5" customHeight="1"/>
    <row r="6" spans="1:15" s="683" customFormat="1" ht="15.75" customHeight="1"/>
    <row r="7" spans="1:15" s="683" customFormat="1"/>
    <row r="8" spans="1:15" s="683" customFormat="1" ht="17.25" customHeight="1"/>
    <row r="9" spans="1:15" s="683" customFormat="1" ht="8.25" customHeight="1"/>
    <row r="10" spans="1:15" s="683" customFormat="1" ht="36" customHeight="1"/>
    <row r="11" spans="1:15" s="683" customFormat="1" ht="27" customHeight="1"/>
    <row r="12" spans="1:15" s="683" customFormat="1"/>
    <row r="13" spans="1:15" s="683" customFormat="1"/>
    <row r="14" spans="1:15" s="683" customFormat="1"/>
    <row r="15" spans="1:15" s="683" customFormat="1" ht="28.5" customHeight="1"/>
    <row r="16" spans="1:15" s="683" customFormat="1"/>
    <row r="17" s="683" customFormat="1" ht="26.25" customHeight="1"/>
    <row r="18" s="683" customFormat="1" ht="24" customHeight="1"/>
    <row r="26" ht="39.75" customHeight="1"/>
  </sheetData>
  <mergeCells count="2">
    <mergeCell ref="A2:J2"/>
    <mergeCell ref="A1:I1"/>
  </mergeCells>
  <pageMargins left="0.70866141732283472" right="0" top="3.937007874015748E-2" bottom="0" header="3.937007874015748E-2" footer="0"/>
  <pageSetup paperSize="9" scale="95" firstPageNumber="18" orientation="landscape" useFirstPageNumber="1" r:id="rId1"/>
  <headerFooter alignWithMargins="0">
    <oddFooter>&amp;R&amp;6Jin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2"/>
  <sheetViews>
    <sheetView showGridLines="0" view="pageBreakPreview" zoomScale="84" zoomScaleNormal="100" zoomScaleSheetLayoutView="84" workbookViewId="0">
      <selection activeCell="J1" sqref="J1"/>
    </sheetView>
  </sheetViews>
  <sheetFormatPr defaultColWidth="9" defaultRowHeight="21"/>
  <cols>
    <col min="1" max="1" width="6.26953125" style="42" customWidth="1"/>
    <col min="2" max="2" width="3.36328125" style="42" customWidth="1"/>
    <col min="3" max="3" width="8.36328125" style="42" customWidth="1"/>
    <col min="4" max="4" width="5.453125" style="42" customWidth="1"/>
    <col min="5" max="5" width="6" style="42" customWidth="1"/>
    <col min="6" max="6" width="4.81640625" style="42" customWidth="1"/>
    <col min="7" max="7" width="3.7265625" style="42" customWidth="1"/>
    <col min="8" max="8" width="6.90625" style="42" customWidth="1"/>
    <col min="9" max="9" width="6" style="42" customWidth="1"/>
    <col min="10" max="16384" width="9" style="42"/>
  </cols>
  <sheetData>
    <row r="1" spans="1:9" ht="26.25">
      <c r="A1" s="1506" t="s">
        <v>83</v>
      </c>
      <c r="B1" s="1506"/>
      <c r="C1" s="1506"/>
      <c r="D1" s="1506"/>
      <c r="E1" s="1506"/>
      <c r="F1" s="1506"/>
      <c r="G1" s="1506"/>
      <c r="H1" s="1506"/>
      <c r="I1" s="1506"/>
    </row>
    <row r="2" spans="1:9" ht="26.25">
      <c r="A2" s="1505" t="s">
        <v>464</v>
      </c>
      <c r="B2" s="1505"/>
      <c r="C2" s="1505"/>
      <c r="D2" s="1505"/>
      <c r="E2" s="1505"/>
      <c r="F2" s="1505"/>
      <c r="G2" s="1505"/>
      <c r="H2" s="1505"/>
      <c r="I2" s="1505"/>
    </row>
    <row r="3" spans="1:9" ht="9.75" customHeight="1"/>
    <row r="4" spans="1:9" ht="23.25">
      <c r="A4" s="40">
        <v>4.0999999999999996</v>
      </c>
      <c r="B4" s="40" t="s">
        <v>82</v>
      </c>
      <c r="C4" s="40"/>
      <c r="D4" s="40"/>
      <c r="E4" s="40"/>
    </row>
    <row r="5" spans="1:9" ht="5.25" customHeight="1">
      <c r="A5" s="1512" t="s">
        <v>1209</v>
      </c>
      <c r="B5" s="1512"/>
      <c r="C5" s="1512"/>
      <c r="D5" s="1512"/>
      <c r="E5" s="1512"/>
      <c r="F5" s="1512"/>
      <c r="G5" s="1512"/>
      <c r="H5" s="1512"/>
      <c r="I5" s="1512"/>
    </row>
    <row r="6" spans="1:9">
      <c r="A6" s="1512"/>
      <c r="B6" s="1512"/>
      <c r="C6" s="1512"/>
      <c r="D6" s="1512"/>
      <c r="E6" s="1512"/>
      <c r="F6" s="1512"/>
      <c r="G6" s="1512"/>
      <c r="H6" s="1512"/>
      <c r="I6" s="1512"/>
    </row>
    <row r="7" spans="1:9">
      <c r="A7" s="1512"/>
      <c r="B7" s="1512"/>
      <c r="C7" s="1512"/>
      <c r="D7" s="1512"/>
      <c r="E7" s="1512"/>
      <c r="F7" s="1512"/>
      <c r="G7" s="1512"/>
      <c r="H7" s="1512"/>
      <c r="I7" s="1512"/>
    </row>
    <row r="8" spans="1:9">
      <c r="A8" s="1512"/>
      <c r="B8" s="1512"/>
      <c r="C8" s="1512"/>
      <c r="D8" s="1512"/>
      <c r="E8" s="1512"/>
      <c r="F8" s="1512"/>
      <c r="G8" s="1512"/>
      <c r="H8" s="1512"/>
      <c r="I8" s="1512"/>
    </row>
    <row r="9" spans="1:9">
      <c r="A9" s="1512"/>
      <c r="B9" s="1512"/>
      <c r="C9" s="1512"/>
      <c r="D9" s="1512"/>
      <c r="E9" s="1512"/>
      <c r="F9" s="1512"/>
      <c r="G9" s="1512"/>
      <c r="H9" s="1512"/>
      <c r="I9" s="1512"/>
    </row>
    <row r="10" spans="1:9">
      <c r="A10" s="1512"/>
      <c r="B10" s="1512"/>
      <c r="C10" s="1512"/>
      <c r="D10" s="1512"/>
      <c r="E10" s="1512"/>
      <c r="F10" s="1512"/>
      <c r="G10" s="1512"/>
      <c r="H10" s="1512"/>
      <c r="I10" s="1512"/>
    </row>
    <row r="11" spans="1:9">
      <c r="A11" s="1512"/>
      <c r="B11" s="1512"/>
      <c r="C11" s="1512"/>
      <c r="D11" s="1512"/>
      <c r="E11" s="1512"/>
      <c r="F11" s="1512"/>
      <c r="G11" s="1512"/>
      <c r="H11" s="1512"/>
      <c r="I11" s="1512"/>
    </row>
    <row r="12" spans="1:9">
      <c r="A12" s="1512"/>
      <c r="B12" s="1512"/>
      <c r="C12" s="1512"/>
      <c r="D12" s="1512"/>
      <c r="E12" s="1512"/>
      <c r="F12" s="1512"/>
      <c r="G12" s="1512"/>
      <c r="H12" s="1512"/>
      <c r="I12" s="1512"/>
    </row>
    <row r="13" spans="1:9" ht="34.5" customHeight="1">
      <c r="A13" s="1512"/>
      <c r="B13" s="1512"/>
      <c r="C13" s="1512"/>
      <c r="D13" s="1512"/>
      <c r="E13" s="1512"/>
      <c r="F13" s="1512"/>
      <c r="G13" s="1512"/>
      <c r="H13" s="1512"/>
      <c r="I13" s="1512"/>
    </row>
    <row r="14" spans="1:9" s="40" customFormat="1" ht="27.75" customHeight="1">
      <c r="A14" s="40">
        <v>4.2</v>
      </c>
      <c r="B14" s="40" t="s">
        <v>84</v>
      </c>
      <c r="C14" s="230"/>
    </row>
    <row r="15" spans="1:9" s="40" customFormat="1" ht="1.5" customHeight="1">
      <c r="C15" s="230"/>
    </row>
    <row r="16" spans="1:9">
      <c r="B16" s="42" t="s">
        <v>444</v>
      </c>
      <c r="C16" s="28"/>
    </row>
    <row r="17" spans="1:9" ht="2.25" customHeight="1">
      <c r="C17" s="28"/>
    </row>
    <row r="18" spans="1:9">
      <c r="B18" s="42" t="s">
        <v>390</v>
      </c>
      <c r="C18" s="28"/>
    </row>
    <row r="19" spans="1:9" ht="4.5" customHeight="1">
      <c r="C19" s="28"/>
    </row>
    <row r="20" spans="1:9">
      <c r="B20" s="42" t="s">
        <v>445</v>
      </c>
      <c r="C20" s="28"/>
    </row>
    <row r="21" spans="1:9">
      <c r="B21" s="28" t="s">
        <v>446</v>
      </c>
      <c r="D21" s="28"/>
    </row>
    <row r="22" spans="1:9">
      <c r="B22" s="42" t="s">
        <v>1172</v>
      </c>
      <c r="C22" s="138"/>
    </row>
    <row r="23" spans="1:9">
      <c r="B23" s="42" t="s">
        <v>622</v>
      </c>
      <c r="C23" s="138"/>
    </row>
    <row r="24" spans="1:9">
      <c r="B24" s="42" t="s">
        <v>342</v>
      </c>
      <c r="C24" s="28"/>
    </row>
    <row r="25" spans="1:9">
      <c r="B25" s="42" t="s">
        <v>447</v>
      </c>
      <c r="C25" s="28"/>
    </row>
    <row r="26" spans="1:9" ht="6.75" customHeight="1">
      <c r="C26" s="28"/>
    </row>
    <row r="27" spans="1:9">
      <c r="B27" s="42" t="s">
        <v>86</v>
      </c>
      <c r="C27" s="28"/>
    </row>
    <row r="28" spans="1:9">
      <c r="B28" s="28" t="s">
        <v>663</v>
      </c>
      <c r="C28" s="28"/>
    </row>
    <row r="29" spans="1:9">
      <c r="B29" s="42" t="s">
        <v>448</v>
      </c>
      <c r="C29" s="28"/>
      <c r="D29" s="50">
        <v>6</v>
      </c>
      <c r="E29" s="28" t="s">
        <v>412</v>
      </c>
    </row>
    <row r="30" spans="1:9">
      <c r="A30" s="28"/>
      <c r="B30" s="141" t="s">
        <v>948</v>
      </c>
      <c r="C30" s="28"/>
      <c r="D30" s="28"/>
      <c r="E30" s="28" t="s">
        <v>408</v>
      </c>
      <c r="F30" s="28"/>
      <c r="G30" s="28"/>
      <c r="H30" s="28"/>
      <c r="I30" s="28"/>
    </row>
    <row r="31" spans="1:9">
      <c r="A31" s="28"/>
      <c r="B31" s="141" t="s">
        <v>949</v>
      </c>
      <c r="C31" s="28"/>
      <c r="D31" s="28"/>
      <c r="E31" s="28" t="s">
        <v>1227</v>
      </c>
      <c r="F31" s="28"/>
      <c r="G31" s="28"/>
      <c r="H31" s="28"/>
      <c r="I31" s="28"/>
    </row>
    <row r="32" spans="1:9">
      <c r="A32" s="28"/>
      <c r="B32" s="141" t="s">
        <v>950</v>
      </c>
      <c r="C32" s="28"/>
      <c r="D32" s="28"/>
      <c r="E32" s="28" t="s">
        <v>409</v>
      </c>
      <c r="F32" s="28"/>
      <c r="G32" s="28"/>
      <c r="H32" s="28"/>
      <c r="I32" s="28"/>
    </row>
    <row r="33" spans="1:9">
      <c r="A33" s="28"/>
      <c r="B33" s="141" t="s">
        <v>951</v>
      </c>
      <c r="C33" s="28"/>
      <c r="D33" s="28"/>
      <c r="E33" s="28" t="s">
        <v>1228</v>
      </c>
      <c r="F33" s="28"/>
      <c r="G33" s="28"/>
      <c r="H33" s="28"/>
      <c r="I33" s="28"/>
    </row>
    <row r="34" spans="1:9">
      <c r="A34" s="28"/>
      <c r="B34" s="141" t="s">
        <v>952</v>
      </c>
      <c r="C34" s="28"/>
      <c r="D34" s="28"/>
      <c r="E34" s="28" t="s">
        <v>410</v>
      </c>
      <c r="F34" s="28"/>
      <c r="G34" s="28"/>
      <c r="H34" s="28"/>
      <c r="I34" s="28"/>
    </row>
    <row r="35" spans="1:9">
      <c r="A35" s="28"/>
      <c r="B35" s="141" t="s">
        <v>953</v>
      </c>
      <c r="C35" s="28"/>
      <c r="D35" s="28"/>
      <c r="E35" s="28" t="s">
        <v>411</v>
      </c>
      <c r="F35" s="28"/>
      <c r="G35" s="28"/>
      <c r="H35" s="28"/>
      <c r="I35" s="28"/>
    </row>
    <row r="36" spans="1:9">
      <c r="A36" s="28"/>
      <c r="B36" s="141" t="s">
        <v>954</v>
      </c>
      <c r="C36" s="28"/>
      <c r="D36" s="28"/>
      <c r="E36" s="28" t="s">
        <v>615</v>
      </c>
      <c r="F36" s="28"/>
      <c r="G36" s="28"/>
      <c r="H36" s="28"/>
      <c r="I36" s="28"/>
    </row>
    <row r="37" spans="1:9" s="40" customFormat="1" ht="23.25">
      <c r="A37" s="40">
        <v>4.3</v>
      </c>
      <c r="B37" s="40" t="s">
        <v>385</v>
      </c>
    </row>
    <row r="38" spans="1:9">
      <c r="B38" s="55" t="s">
        <v>386</v>
      </c>
    </row>
    <row r="39" spans="1:9">
      <c r="B39" s="42" t="s">
        <v>624</v>
      </c>
    </row>
    <row r="40" spans="1:9">
      <c r="B40" s="42" t="s">
        <v>449</v>
      </c>
    </row>
    <row r="42" spans="1:9">
      <c r="B42" s="42" t="s">
        <v>623</v>
      </c>
    </row>
  </sheetData>
  <mergeCells count="3">
    <mergeCell ref="A1:I1"/>
    <mergeCell ref="A2:I2"/>
    <mergeCell ref="A5:I13"/>
  </mergeCells>
  <phoneticPr fontId="4" type="noConversion"/>
  <pageMargins left="0.78740157480314965" right="0" top="1.1811023622047245" bottom="0.98425196850393704" header="0" footer="0"/>
  <pageSetup paperSize="9" firstPageNumber="16" orientation="portrait" r:id="rId1"/>
  <headerFooter alignWithMargins="0">
    <oddFooter>&amp;R&amp;6Jin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8"/>
  <sheetViews>
    <sheetView showGridLines="0" view="pageBreakPreview" topLeftCell="B1" zoomScale="90" zoomScaleNormal="100" zoomScaleSheetLayoutView="90" zoomScalePageLayoutView="142" workbookViewId="0">
      <selection activeCell="A2" sqref="A2:O2"/>
    </sheetView>
  </sheetViews>
  <sheetFormatPr defaultColWidth="9" defaultRowHeight="20.25"/>
  <cols>
    <col min="1" max="16384" width="9" style="34"/>
  </cols>
  <sheetData>
    <row r="1" spans="1:15" s="35" customFormat="1" ht="27.75">
      <c r="A1" s="1513" t="s">
        <v>442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</row>
    <row r="2" spans="1:15" s="35" customFormat="1" ht="28.5" customHeight="1">
      <c r="A2" s="1514" t="s">
        <v>443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</row>
    <row r="3" spans="1:15" s="35" customFormat="1" ht="5.25" customHeight="1"/>
    <row r="4" spans="1:15" s="35" customFormat="1"/>
    <row r="5" spans="1:15" s="35" customFormat="1" ht="22.5" customHeight="1"/>
    <row r="6" spans="1:15" s="35" customFormat="1" ht="15.75" customHeight="1"/>
    <row r="7" spans="1:15" s="35" customFormat="1"/>
    <row r="8" spans="1:15" s="35" customFormat="1" ht="17.25" customHeight="1"/>
    <row r="9" spans="1:15" s="35" customFormat="1" ht="8.25" customHeight="1"/>
    <row r="10" spans="1:15" s="35" customFormat="1" ht="36" customHeight="1"/>
    <row r="11" spans="1:15" s="35" customFormat="1" ht="27" customHeight="1"/>
    <row r="12" spans="1:15" s="35" customFormat="1"/>
    <row r="13" spans="1:15" s="35" customFormat="1"/>
    <row r="14" spans="1:15" s="35" customFormat="1"/>
    <row r="15" spans="1:15" s="35" customFormat="1" ht="28.5" customHeight="1"/>
    <row r="16" spans="1:15" s="35" customFormat="1"/>
    <row r="17" s="35" customFormat="1" ht="26.25" customHeight="1"/>
    <row r="18" s="35" customFormat="1" ht="24" customHeight="1"/>
  </sheetData>
  <mergeCells count="2">
    <mergeCell ref="A1:O1"/>
    <mergeCell ref="A2:O2"/>
  </mergeCells>
  <pageMargins left="0.3" right="0" top="0" bottom="0" header="0.24" footer="0.196850393700787"/>
  <pageSetup paperSize="9" scale="99" firstPageNumber="18" orientation="landscape" useFirstPageNumber="1" r:id="rId1"/>
  <headerFooter alignWithMargins="0">
    <oddFooter>&amp;R&amp;6Jin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40"/>
  <sheetViews>
    <sheetView showGridLines="0" showZeros="0" view="pageBreakPreview" zoomScale="95" zoomScaleNormal="90" zoomScaleSheetLayoutView="95" workbookViewId="0">
      <selection activeCell="C96" sqref="C96"/>
    </sheetView>
  </sheetViews>
  <sheetFormatPr defaultColWidth="9" defaultRowHeight="21"/>
  <cols>
    <col min="1" max="1" width="2.90625" style="42" customWidth="1"/>
    <col min="2" max="2" width="9.81640625" style="42" customWidth="1"/>
    <col min="3" max="3" width="5.6328125" style="85" customWidth="1"/>
    <col min="4" max="4" width="3.26953125" style="42" customWidth="1"/>
    <col min="5" max="5" width="4.36328125" style="81" customWidth="1"/>
    <col min="6" max="6" width="14" style="81" customWidth="1"/>
    <col min="7" max="8" width="2.81640625" style="81" customWidth="1"/>
    <col min="9" max="9" width="2.81640625" style="42" customWidth="1"/>
    <col min="10" max="11" width="7.6328125" style="85" customWidth="1"/>
    <col min="12" max="12" width="2.453125" style="42" customWidth="1"/>
    <col min="13" max="13" width="9.08984375" style="854" customWidth="1"/>
    <col min="14" max="14" width="0.90625" style="42" customWidth="1"/>
    <col min="15" max="16384" width="9" style="42"/>
  </cols>
  <sheetData>
    <row r="1" spans="1:13" s="28" customFormat="1" ht="14.25" customHeight="1">
      <c r="L1" s="834"/>
      <c r="M1" s="838"/>
    </row>
    <row r="2" spans="1:13" s="28" customFormat="1" ht="27.75" customHeight="1">
      <c r="A2" s="1505" t="s">
        <v>115</v>
      </c>
      <c r="B2" s="1505"/>
      <c r="C2" s="1505"/>
      <c r="D2" s="1505"/>
      <c r="E2" s="1505"/>
      <c r="F2" s="1505"/>
      <c r="G2" s="1505"/>
      <c r="H2" s="1505"/>
      <c r="I2" s="1505"/>
      <c r="J2" s="1505"/>
      <c r="K2" s="1505"/>
      <c r="L2" s="1505"/>
      <c r="M2" s="1505"/>
    </row>
    <row r="3" spans="1:13" s="28" customFormat="1" ht="27.75" customHeight="1">
      <c r="A3" s="1505" t="s">
        <v>443</v>
      </c>
      <c r="B3" s="1505"/>
      <c r="C3" s="1505"/>
      <c r="D3" s="1505"/>
      <c r="E3" s="1505"/>
      <c r="F3" s="1505"/>
      <c r="G3" s="1505"/>
      <c r="H3" s="1505"/>
      <c r="I3" s="1505"/>
      <c r="J3" s="1505"/>
      <c r="K3" s="1505"/>
      <c r="L3" s="1505"/>
      <c r="M3" s="1505"/>
    </row>
    <row r="4" spans="1:13" s="28" customFormat="1" ht="25.5" customHeight="1">
      <c r="E4" s="42">
        <v>6.1</v>
      </c>
      <c r="F4" s="839" t="s">
        <v>1760</v>
      </c>
      <c r="G4" s="51"/>
      <c r="H4" s="51"/>
      <c r="J4" s="76"/>
      <c r="K4" s="76"/>
      <c r="M4" s="83"/>
    </row>
    <row r="5" spans="1:13" s="28" customFormat="1">
      <c r="C5" s="76"/>
      <c r="E5" s="51"/>
      <c r="F5" s="51"/>
      <c r="J5" s="1543" t="s">
        <v>343</v>
      </c>
      <c r="K5" s="1543"/>
      <c r="L5" s="840"/>
      <c r="M5" s="840"/>
    </row>
    <row r="6" spans="1:13" s="28" customFormat="1">
      <c r="C6" s="841" t="s">
        <v>348</v>
      </c>
      <c r="D6" s="842"/>
      <c r="E6" s="843"/>
      <c r="F6" s="844"/>
      <c r="G6" s="844"/>
      <c r="H6" s="844" t="s">
        <v>122</v>
      </c>
      <c r="I6" s="844"/>
      <c r="J6" s="845" t="s">
        <v>1743</v>
      </c>
      <c r="K6" s="846" t="s">
        <v>121</v>
      </c>
      <c r="L6" s="847"/>
      <c r="M6" s="83"/>
    </row>
    <row r="7" spans="1:13" s="28" customFormat="1">
      <c r="C7" s="833" t="s">
        <v>11</v>
      </c>
      <c r="D7" s="85" t="s">
        <v>117</v>
      </c>
      <c r="E7" s="81"/>
      <c r="F7" s="81"/>
      <c r="G7" s="51"/>
      <c r="J7" s="833">
        <f>I8+I9</f>
        <v>9</v>
      </c>
      <c r="K7" s="85" t="s">
        <v>121</v>
      </c>
      <c r="M7" s="83"/>
    </row>
    <row r="8" spans="1:13" s="28" customFormat="1">
      <c r="C8" s="50"/>
      <c r="D8" s="76" t="s">
        <v>1736</v>
      </c>
      <c r="F8" s="51"/>
      <c r="I8" s="50">
        <v>3</v>
      </c>
      <c r="J8" s="50" t="s">
        <v>121</v>
      </c>
      <c r="K8" s="76"/>
      <c r="M8" s="83"/>
    </row>
    <row r="9" spans="1:13" s="28" customFormat="1">
      <c r="C9" s="50"/>
      <c r="D9" s="76" t="s">
        <v>1737</v>
      </c>
      <c r="E9" s="51"/>
      <c r="F9" s="51"/>
      <c r="I9" s="50">
        <v>6</v>
      </c>
      <c r="J9" s="50" t="s">
        <v>121</v>
      </c>
      <c r="K9" s="76"/>
      <c r="M9" s="83"/>
    </row>
    <row r="10" spans="1:13" s="28" customFormat="1">
      <c r="C10" s="50"/>
      <c r="D10" s="76" t="s">
        <v>1738</v>
      </c>
      <c r="F10" s="51"/>
      <c r="I10" s="50" t="s">
        <v>423</v>
      </c>
      <c r="J10" s="50" t="s">
        <v>121</v>
      </c>
      <c r="K10" s="76"/>
      <c r="M10" s="83"/>
    </row>
    <row r="11" spans="1:13" s="28" customFormat="1">
      <c r="C11" s="833" t="s">
        <v>13</v>
      </c>
      <c r="D11" s="85" t="s">
        <v>118</v>
      </c>
      <c r="E11" s="81"/>
      <c r="F11" s="51"/>
      <c r="G11" s="81"/>
      <c r="I11" s="848" t="s">
        <v>434</v>
      </c>
      <c r="J11" s="833" t="s">
        <v>121</v>
      </c>
      <c r="K11" s="76"/>
      <c r="M11" s="83"/>
    </row>
    <row r="12" spans="1:13" s="28" customFormat="1">
      <c r="C12" s="50"/>
      <c r="D12" s="76" t="s">
        <v>1739</v>
      </c>
      <c r="E12" s="79"/>
      <c r="F12" s="79"/>
      <c r="I12" s="50" t="s">
        <v>311</v>
      </c>
      <c r="J12" s="50" t="s">
        <v>121</v>
      </c>
      <c r="K12" s="76"/>
      <c r="M12" s="83"/>
    </row>
    <row r="13" spans="1:13" s="28" customFormat="1">
      <c r="C13" s="50"/>
      <c r="D13" s="76" t="s">
        <v>1740</v>
      </c>
      <c r="E13" s="79"/>
      <c r="F13" s="79"/>
      <c r="I13" s="50" t="s">
        <v>311</v>
      </c>
      <c r="J13" s="50" t="s">
        <v>121</v>
      </c>
      <c r="K13" s="76"/>
      <c r="M13" s="83"/>
    </row>
    <row r="14" spans="1:13" s="28" customFormat="1">
      <c r="C14" s="833" t="s">
        <v>22</v>
      </c>
      <c r="D14" s="85" t="s">
        <v>119</v>
      </c>
      <c r="E14" s="81"/>
      <c r="F14" s="51"/>
      <c r="G14" s="81"/>
      <c r="J14" s="833">
        <v>10</v>
      </c>
      <c r="K14" s="42" t="s">
        <v>121</v>
      </c>
      <c r="M14" s="83"/>
    </row>
    <row r="15" spans="1:13" s="28" customFormat="1">
      <c r="C15" s="78"/>
      <c r="D15" s="1531" t="s">
        <v>1739</v>
      </c>
      <c r="E15" s="1531"/>
      <c r="F15" s="1531"/>
      <c r="I15" s="50">
        <v>10</v>
      </c>
      <c r="J15" s="50" t="s">
        <v>121</v>
      </c>
      <c r="K15" s="76"/>
      <c r="M15" s="83"/>
    </row>
    <row r="16" spans="1:13" s="28" customFormat="1">
      <c r="C16" s="78"/>
      <c r="D16" s="28" t="s">
        <v>1740</v>
      </c>
      <c r="E16" s="51"/>
      <c r="F16" s="51"/>
      <c r="I16" s="50" t="s">
        <v>423</v>
      </c>
      <c r="J16" s="50" t="s">
        <v>121</v>
      </c>
      <c r="K16" s="76"/>
      <c r="M16" s="83"/>
    </row>
    <row r="17" spans="3:13" s="28" customFormat="1">
      <c r="C17" s="833" t="s">
        <v>23</v>
      </c>
      <c r="D17" s="85" t="s">
        <v>120</v>
      </c>
      <c r="E17" s="81"/>
      <c r="F17" s="51"/>
      <c r="G17" s="81"/>
      <c r="J17" s="833">
        <f>SUM(I18:I19)</f>
        <v>38</v>
      </c>
      <c r="K17" s="42" t="s">
        <v>121</v>
      </c>
      <c r="L17" s="42"/>
      <c r="M17" s="83"/>
    </row>
    <row r="18" spans="3:13" s="28" customFormat="1">
      <c r="C18" s="78"/>
      <c r="D18" s="1542" t="s">
        <v>1739</v>
      </c>
      <c r="E18" s="1542"/>
      <c r="F18" s="1542"/>
      <c r="I18" s="50">
        <v>16</v>
      </c>
      <c r="J18" s="50" t="s">
        <v>121</v>
      </c>
      <c r="K18" s="76"/>
      <c r="M18" s="83"/>
    </row>
    <row r="19" spans="3:13" s="28" customFormat="1">
      <c r="C19" s="78"/>
      <c r="D19" s="1542" t="s">
        <v>1740</v>
      </c>
      <c r="E19" s="1542"/>
      <c r="F19" s="1542"/>
      <c r="I19" s="50">
        <v>22</v>
      </c>
      <c r="J19" s="50" t="s">
        <v>121</v>
      </c>
      <c r="K19" s="76"/>
      <c r="M19" s="83"/>
    </row>
    <row r="20" spans="3:13" s="28" customFormat="1">
      <c r="C20" s="76"/>
      <c r="E20" s="51"/>
      <c r="F20" s="51"/>
      <c r="G20" s="51"/>
      <c r="H20" s="51"/>
      <c r="J20" s="76"/>
      <c r="K20" s="76"/>
      <c r="M20" s="83"/>
    </row>
    <row r="21" spans="3:13">
      <c r="C21" s="849" t="s">
        <v>25</v>
      </c>
      <c r="D21" s="850" t="s">
        <v>123</v>
      </c>
      <c r="E21" s="851"/>
      <c r="F21" s="852"/>
      <c r="G21" s="852"/>
      <c r="H21" s="852" t="s">
        <v>311</v>
      </c>
      <c r="I21" s="852" t="s">
        <v>121</v>
      </c>
      <c r="J21" s="851"/>
      <c r="K21" s="853"/>
      <c r="L21" s="847"/>
    </row>
    <row r="22" spans="3:13">
      <c r="C22" s="855" t="s">
        <v>124</v>
      </c>
      <c r="D22" s="856" t="s">
        <v>628</v>
      </c>
      <c r="E22" s="857"/>
      <c r="F22" s="858"/>
      <c r="G22" s="858"/>
      <c r="H22" s="858" t="s">
        <v>311</v>
      </c>
      <c r="I22" s="858" t="s">
        <v>121</v>
      </c>
      <c r="J22" s="857"/>
      <c r="K22" s="859"/>
      <c r="L22" s="847"/>
    </row>
    <row r="24" spans="3:13">
      <c r="C24" s="833" t="s">
        <v>125</v>
      </c>
      <c r="D24" s="85" t="s">
        <v>126</v>
      </c>
      <c r="J24" s="833">
        <f>SUM(I25:I26)</f>
        <v>3</v>
      </c>
      <c r="K24" s="42" t="s">
        <v>121</v>
      </c>
    </row>
    <row r="25" spans="3:13">
      <c r="C25" s="78"/>
      <c r="D25" s="28" t="s">
        <v>1741</v>
      </c>
      <c r="E25" s="51"/>
      <c r="I25" s="50">
        <v>3</v>
      </c>
      <c r="J25" s="50" t="s">
        <v>121</v>
      </c>
    </row>
    <row r="26" spans="3:13">
      <c r="C26" s="78"/>
      <c r="D26" s="51" t="s">
        <v>1742</v>
      </c>
      <c r="E26" s="51"/>
      <c r="I26" s="50" t="s">
        <v>311</v>
      </c>
      <c r="J26" s="50" t="s">
        <v>121</v>
      </c>
    </row>
    <row r="28" spans="3:13" ht="23.25">
      <c r="E28" s="860">
        <v>6.2</v>
      </c>
      <c r="F28" s="40" t="s">
        <v>127</v>
      </c>
      <c r="G28" s="51"/>
      <c r="I28" s="81"/>
      <c r="K28" s="85">
        <v>57</v>
      </c>
      <c r="L28" s="85" t="s">
        <v>121</v>
      </c>
    </row>
    <row r="29" spans="3:13">
      <c r="C29" s="837" t="s">
        <v>11</v>
      </c>
      <c r="D29" s="85" t="s">
        <v>616</v>
      </c>
      <c r="G29" s="837" t="s">
        <v>625</v>
      </c>
      <c r="H29" s="833"/>
      <c r="K29" s="833" t="s">
        <v>135</v>
      </c>
    </row>
    <row r="30" spans="3:13">
      <c r="D30" s="28" t="s">
        <v>128</v>
      </c>
      <c r="F30" s="836"/>
      <c r="G30" s="51" t="s">
        <v>121</v>
      </c>
      <c r="I30" s="861">
        <v>0</v>
      </c>
      <c r="J30" s="50" t="s">
        <v>121</v>
      </c>
      <c r="K30" s="833" t="s">
        <v>423</v>
      </c>
    </row>
    <row r="31" spans="3:13">
      <c r="D31" s="28" t="s">
        <v>129</v>
      </c>
      <c r="F31" s="833"/>
      <c r="G31" s="51" t="s">
        <v>121</v>
      </c>
      <c r="I31" s="50">
        <v>9</v>
      </c>
      <c r="J31" s="50" t="s">
        <v>121</v>
      </c>
      <c r="K31" s="833">
        <f>I31</f>
        <v>9</v>
      </c>
    </row>
    <row r="32" spans="3:13">
      <c r="D32" s="28" t="s">
        <v>134</v>
      </c>
      <c r="F32" s="833"/>
      <c r="G32" s="51" t="s">
        <v>121</v>
      </c>
      <c r="I32" s="50">
        <v>9</v>
      </c>
      <c r="J32" s="50" t="s">
        <v>121</v>
      </c>
      <c r="K32" s="833">
        <f>I32</f>
        <v>9</v>
      </c>
    </row>
    <row r="33" spans="3:13">
      <c r="D33" s="28" t="s">
        <v>130</v>
      </c>
      <c r="F33" s="50">
        <v>26</v>
      </c>
      <c r="G33" s="51" t="s">
        <v>121</v>
      </c>
      <c r="I33" s="50">
        <v>4</v>
      </c>
      <c r="J33" s="50" t="s">
        <v>121</v>
      </c>
      <c r="K33" s="833">
        <f>I33+F33</f>
        <v>30</v>
      </c>
    </row>
    <row r="34" spans="3:13">
      <c r="D34" s="28" t="s">
        <v>131</v>
      </c>
      <c r="F34" s="50">
        <v>9</v>
      </c>
      <c r="G34" s="51" t="s">
        <v>121</v>
      </c>
      <c r="I34" s="81"/>
      <c r="J34" s="50" t="s">
        <v>121</v>
      </c>
      <c r="K34" s="833">
        <f>F34</f>
        <v>9</v>
      </c>
    </row>
    <row r="35" spans="3:13">
      <c r="D35" s="28" t="s">
        <v>132</v>
      </c>
      <c r="F35" s="833"/>
      <c r="G35" s="51" t="s">
        <v>121</v>
      </c>
      <c r="I35" s="81"/>
      <c r="J35" s="50" t="s">
        <v>121</v>
      </c>
      <c r="K35" s="833" t="s">
        <v>423</v>
      </c>
    </row>
    <row r="36" spans="3:13" ht="21.75" thickBot="1">
      <c r="E36" s="42" t="s">
        <v>135</v>
      </c>
      <c r="F36" s="862">
        <f>F33+F34</f>
        <v>35</v>
      </c>
      <c r="G36" s="81" t="s">
        <v>121</v>
      </c>
      <c r="I36" s="862">
        <f>I31+I32+I33</f>
        <v>22</v>
      </c>
      <c r="J36" s="833" t="s">
        <v>121</v>
      </c>
      <c r="K36" s="862">
        <f>SUM(K30:K35)</f>
        <v>57</v>
      </c>
    </row>
    <row r="37" spans="3:13" ht="21.75" thickTop="1"/>
    <row r="44" spans="3:13">
      <c r="D44" s="28"/>
      <c r="E44" s="51"/>
      <c r="F44" s="51"/>
      <c r="G44" s="51"/>
      <c r="H44" s="51"/>
      <c r="I44" s="28"/>
      <c r="J44" s="76"/>
      <c r="M44" s="863"/>
    </row>
    <row r="45" spans="3:13">
      <c r="D45" s="28"/>
      <c r="E45" s="51"/>
      <c r="F45" s="51"/>
      <c r="G45" s="51"/>
      <c r="H45" s="51"/>
      <c r="I45" s="28"/>
      <c r="J45" s="76"/>
      <c r="M45" s="863"/>
    </row>
    <row r="46" spans="3:13" ht="23.25">
      <c r="E46" s="860">
        <v>6.3</v>
      </c>
      <c r="F46" s="40" t="s">
        <v>139</v>
      </c>
      <c r="G46" s="42"/>
      <c r="H46" s="51"/>
      <c r="I46" s="51"/>
      <c r="J46" s="76"/>
    </row>
    <row r="47" spans="3:13">
      <c r="C47" s="833" t="s">
        <v>11</v>
      </c>
      <c r="D47" s="42" t="s">
        <v>133</v>
      </c>
      <c r="G47" s="837"/>
      <c r="H47" s="81" t="s">
        <v>625</v>
      </c>
      <c r="L47" s="1496" t="s">
        <v>135</v>
      </c>
      <c r="M47" s="1496"/>
    </row>
    <row r="48" spans="3:13">
      <c r="C48" s="28" t="s">
        <v>138</v>
      </c>
      <c r="F48" s="50">
        <v>15</v>
      </c>
      <c r="G48" s="78" t="s">
        <v>121</v>
      </c>
      <c r="I48" s="1544">
        <v>29</v>
      </c>
      <c r="J48" s="1544"/>
      <c r="K48" s="50" t="s">
        <v>121</v>
      </c>
      <c r="L48" s="1544">
        <f>F48+I48</f>
        <v>44</v>
      </c>
      <c r="M48" s="1544"/>
    </row>
    <row r="49" spans="1:13">
      <c r="C49" s="28" t="s">
        <v>136</v>
      </c>
      <c r="F49" s="50" t="s">
        <v>142</v>
      </c>
      <c r="G49" s="78" t="s">
        <v>121</v>
      </c>
      <c r="I49" s="1544">
        <v>4</v>
      </c>
      <c r="J49" s="1544"/>
      <c r="K49" s="50" t="s">
        <v>121</v>
      </c>
      <c r="L49" s="1544">
        <v>4</v>
      </c>
      <c r="M49" s="1544"/>
    </row>
    <row r="50" spans="1:13">
      <c r="C50" s="28" t="s">
        <v>137</v>
      </c>
      <c r="F50" s="50" t="s">
        <v>142</v>
      </c>
      <c r="G50" s="78" t="s">
        <v>121</v>
      </c>
      <c r="I50" s="1544" t="s">
        <v>142</v>
      </c>
      <c r="J50" s="1544"/>
      <c r="K50" s="50" t="s">
        <v>121</v>
      </c>
      <c r="L50" s="1544" t="s">
        <v>423</v>
      </c>
      <c r="M50" s="1544"/>
    </row>
    <row r="51" spans="1:13">
      <c r="C51" s="28" t="s">
        <v>140</v>
      </c>
      <c r="F51" s="50" t="s">
        <v>142</v>
      </c>
      <c r="G51" s="78" t="s">
        <v>121</v>
      </c>
      <c r="I51" s="1544" t="s">
        <v>142</v>
      </c>
      <c r="J51" s="1544"/>
      <c r="K51" s="50" t="s">
        <v>121</v>
      </c>
      <c r="L51" s="1544" t="s">
        <v>142</v>
      </c>
      <c r="M51" s="1544"/>
    </row>
    <row r="52" spans="1:13">
      <c r="C52" s="28" t="s">
        <v>141</v>
      </c>
      <c r="F52" s="50" t="s">
        <v>142</v>
      </c>
      <c r="G52" s="78" t="s">
        <v>121</v>
      </c>
      <c r="I52" s="1544" t="s">
        <v>142</v>
      </c>
      <c r="J52" s="1544"/>
      <c r="K52" s="50" t="s">
        <v>121</v>
      </c>
      <c r="L52" s="1544" t="s">
        <v>142</v>
      </c>
      <c r="M52" s="1544"/>
    </row>
    <row r="53" spans="1:13" ht="21.75" thickBot="1">
      <c r="E53" s="42" t="s">
        <v>135</v>
      </c>
      <c r="F53" s="862">
        <f>F48</f>
        <v>15</v>
      </c>
      <c r="G53" s="837" t="s">
        <v>121</v>
      </c>
      <c r="I53" s="1545">
        <f>I48+I49</f>
        <v>33</v>
      </c>
      <c r="J53" s="1545"/>
      <c r="K53" s="833" t="s">
        <v>121</v>
      </c>
      <c r="L53" s="1545">
        <f>L48+L49</f>
        <v>48</v>
      </c>
      <c r="M53" s="1545"/>
    </row>
    <row r="54" spans="1:13" ht="21.75" thickTop="1">
      <c r="L54" s="833"/>
    </row>
    <row r="55" spans="1:13">
      <c r="B55" s="28" t="s">
        <v>1215</v>
      </c>
      <c r="C55" s="76"/>
      <c r="D55" s="28"/>
    </row>
    <row r="56" spans="1:13">
      <c r="B56" s="28" t="s">
        <v>1216</v>
      </c>
      <c r="C56" s="76"/>
      <c r="D56" s="28"/>
      <c r="F56" s="51" t="s">
        <v>1220</v>
      </c>
    </row>
    <row r="57" spans="1:13">
      <c r="B57" s="28" t="s">
        <v>1217</v>
      </c>
      <c r="C57" s="76"/>
      <c r="D57" s="28"/>
      <c r="F57" s="51" t="s">
        <v>1221</v>
      </c>
    </row>
    <row r="58" spans="1:13">
      <c r="B58" s="28" t="s">
        <v>1218</v>
      </c>
      <c r="C58" s="76"/>
      <c r="D58" s="28"/>
      <c r="F58" s="51" t="s">
        <v>1222</v>
      </c>
    </row>
    <row r="59" spans="1:13">
      <c r="B59" s="28" t="s">
        <v>1219</v>
      </c>
      <c r="C59" s="76"/>
      <c r="D59" s="28"/>
      <c r="F59" s="51" t="s">
        <v>1223</v>
      </c>
    </row>
    <row r="60" spans="1:13">
      <c r="G60" s="51"/>
      <c r="H60" s="51"/>
    </row>
    <row r="61" spans="1:13" ht="23.25">
      <c r="C61" s="839">
        <v>6.3</v>
      </c>
      <c r="D61" s="40" t="s">
        <v>143</v>
      </c>
    </row>
    <row r="62" spans="1:13">
      <c r="B62" s="42" t="s">
        <v>146</v>
      </c>
      <c r="D62" s="837" t="s">
        <v>135</v>
      </c>
      <c r="E62" s="833">
        <v>10</v>
      </c>
      <c r="F62" s="81" t="s">
        <v>121</v>
      </c>
      <c r="G62" s="1546" t="s">
        <v>150</v>
      </c>
      <c r="H62" s="1546"/>
      <c r="I62" s="1546"/>
      <c r="J62" s="1546"/>
      <c r="K62" s="1546"/>
      <c r="L62" s="1546"/>
      <c r="M62" s="1546"/>
    </row>
    <row r="63" spans="1:13">
      <c r="A63" s="864"/>
      <c r="B63" s="1532" t="s">
        <v>144</v>
      </c>
      <c r="C63" s="1532"/>
      <c r="D63" s="1533"/>
      <c r="E63" s="1536" t="s">
        <v>145</v>
      </c>
      <c r="F63" s="1535"/>
      <c r="G63" s="1541" t="s">
        <v>147</v>
      </c>
      <c r="H63" s="1541"/>
      <c r="I63" s="1541"/>
      <c r="J63" s="1541"/>
      <c r="K63" s="1541"/>
      <c r="L63" s="1541"/>
      <c r="M63" s="1541"/>
    </row>
    <row r="64" spans="1:13">
      <c r="A64" s="865"/>
      <c r="B64" s="1523"/>
      <c r="C64" s="1523"/>
      <c r="D64" s="1524"/>
      <c r="E64" s="1529" t="s">
        <v>149</v>
      </c>
      <c r="F64" s="1530"/>
      <c r="G64" s="1541" t="s">
        <v>148</v>
      </c>
      <c r="H64" s="1541"/>
      <c r="I64" s="1541"/>
      <c r="J64" s="1541" t="s">
        <v>152</v>
      </c>
      <c r="K64" s="1541"/>
      <c r="L64" s="1541"/>
      <c r="M64" s="866" t="s">
        <v>507</v>
      </c>
    </row>
    <row r="65" spans="1:13" hidden="1">
      <c r="A65" s="867"/>
      <c r="B65" s="868" t="s">
        <v>361</v>
      </c>
      <c r="C65" s="869" t="s">
        <v>350</v>
      </c>
      <c r="D65" s="870"/>
      <c r="E65" s="871" t="s">
        <v>354</v>
      </c>
      <c r="F65" s="872" t="s">
        <v>355</v>
      </c>
      <c r="G65" s="1556" t="s">
        <v>413</v>
      </c>
      <c r="H65" s="1557"/>
      <c r="I65" s="1558"/>
      <c r="J65" s="1559" t="s">
        <v>431</v>
      </c>
      <c r="K65" s="1560"/>
      <c r="L65" s="1560"/>
      <c r="M65" s="873"/>
    </row>
    <row r="66" spans="1:13" ht="25.5" customHeight="1">
      <c r="A66" s="874">
        <v>1</v>
      </c>
      <c r="B66" s="875" t="s">
        <v>626</v>
      </c>
      <c r="C66" s="1537" t="s">
        <v>627</v>
      </c>
      <c r="D66" s="1538"/>
      <c r="E66" s="875" t="s">
        <v>664</v>
      </c>
      <c r="F66" s="875"/>
      <c r="G66" s="58" t="s">
        <v>413</v>
      </c>
      <c r="H66" s="875"/>
      <c r="I66" s="876"/>
      <c r="J66" s="1567" t="s">
        <v>431</v>
      </c>
      <c r="K66" s="1568"/>
      <c r="L66" s="877"/>
      <c r="M66" s="878" t="s">
        <v>665</v>
      </c>
    </row>
    <row r="67" spans="1:13" ht="43.5" customHeight="1">
      <c r="A67" s="879">
        <v>2</v>
      </c>
      <c r="B67" s="880" t="s">
        <v>471</v>
      </c>
      <c r="C67" s="1539" t="s">
        <v>351</v>
      </c>
      <c r="D67" s="1540"/>
      <c r="E67" s="881" t="s">
        <v>606</v>
      </c>
      <c r="F67" s="882" t="s">
        <v>594</v>
      </c>
      <c r="G67" s="59" t="s">
        <v>414</v>
      </c>
      <c r="H67" s="881"/>
      <c r="I67" s="883"/>
      <c r="J67" s="1547" t="s">
        <v>1305</v>
      </c>
      <c r="K67" s="1548"/>
      <c r="L67" s="1549"/>
      <c r="M67" s="884" t="s">
        <v>617</v>
      </c>
    </row>
    <row r="68" spans="1:13" ht="60" customHeight="1">
      <c r="A68" s="885">
        <v>3</v>
      </c>
      <c r="B68" s="886" t="s">
        <v>1135</v>
      </c>
      <c r="C68" s="1515" t="s">
        <v>352</v>
      </c>
      <c r="D68" s="1516"/>
      <c r="E68" s="887" t="s">
        <v>607</v>
      </c>
      <c r="F68" s="887" t="s">
        <v>1155</v>
      </c>
      <c r="G68" s="59" t="s">
        <v>414</v>
      </c>
      <c r="H68" s="881"/>
      <c r="I68" s="883"/>
      <c r="J68" s="1547" t="s">
        <v>1306</v>
      </c>
      <c r="K68" s="1548"/>
      <c r="L68" s="1548"/>
      <c r="M68" s="884"/>
    </row>
    <row r="69" spans="1:13" ht="59.25" customHeight="1">
      <c r="A69" s="888">
        <v>4</v>
      </c>
      <c r="B69" s="889" t="s">
        <v>1146</v>
      </c>
      <c r="C69" s="1515" t="s">
        <v>1147</v>
      </c>
      <c r="D69" s="1516"/>
      <c r="E69" s="458" t="s">
        <v>1148</v>
      </c>
      <c r="F69" s="890" t="s">
        <v>1153</v>
      </c>
      <c r="G69" s="1550" t="s">
        <v>356</v>
      </c>
      <c r="H69" s="1539"/>
      <c r="I69" s="1540"/>
      <c r="J69" s="1547" t="s">
        <v>1322</v>
      </c>
      <c r="K69" s="1548"/>
      <c r="L69" s="1548"/>
      <c r="M69" s="884" t="s">
        <v>1149</v>
      </c>
    </row>
    <row r="70" spans="1:13" ht="63.75" customHeight="1">
      <c r="A70" s="891">
        <v>5</v>
      </c>
      <c r="B70" s="886" t="s">
        <v>472</v>
      </c>
      <c r="C70" s="892"/>
      <c r="D70" s="893"/>
      <c r="E70" s="881" t="s">
        <v>606</v>
      </c>
      <c r="F70" s="882" t="s">
        <v>611</v>
      </c>
      <c r="G70" s="59" t="s">
        <v>415</v>
      </c>
      <c r="H70" s="881"/>
      <c r="I70" s="883"/>
      <c r="J70" s="1547" t="s">
        <v>1308</v>
      </c>
      <c r="K70" s="1548"/>
      <c r="L70" s="1549"/>
      <c r="M70" s="884" t="s">
        <v>609</v>
      </c>
    </row>
    <row r="71" spans="1:13" ht="43.5" customHeight="1">
      <c r="A71" s="885">
        <v>6</v>
      </c>
      <c r="B71" s="894" t="s">
        <v>473</v>
      </c>
      <c r="C71" s="1515" t="s">
        <v>353</v>
      </c>
      <c r="D71" s="1516"/>
      <c r="E71" s="458" t="s">
        <v>1136</v>
      </c>
      <c r="F71" s="890" t="s">
        <v>1137</v>
      </c>
      <c r="G71" s="59" t="s">
        <v>356</v>
      </c>
      <c r="H71" s="881"/>
      <c r="I71" s="883"/>
      <c r="J71" s="1547" t="s">
        <v>1319</v>
      </c>
      <c r="K71" s="1548"/>
      <c r="L71" s="1549"/>
      <c r="M71" s="884" t="s">
        <v>506</v>
      </c>
    </row>
    <row r="72" spans="1:13" ht="62.25" customHeight="1">
      <c r="A72" s="891">
        <v>8</v>
      </c>
      <c r="B72" s="889" t="s">
        <v>1156</v>
      </c>
      <c r="C72" s="1515" t="s">
        <v>1138</v>
      </c>
      <c r="D72" s="1516"/>
      <c r="E72" s="881" t="s">
        <v>607</v>
      </c>
      <c r="F72" s="895" t="s">
        <v>1139</v>
      </c>
      <c r="G72" s="1550" t="s">
        <v>416</v>
      </c>
      <c r="H72" s="1539"/>
      <c r="I72" s="1540"/>
      <c r="J72" s="1547" t="s">
        <v>1318</v>
      </c>
      <c r="K72" s="1548"/>
      <c r="L72" s="1548"/>
      <c r="M72" s="884" t="s">
        <v>1140</v>
      </c>
    </row>
    <row r="73" spans="1:13" ht="42.75" customHeight="1">
      <c r="A73" s="885">
        <v>9</v>
      </c>
      <c r="B73" s="889" t="s">
        <v>1141</v>
      </c>
      <c r="C73" s="1515" t="s">
        <v>1142</v>
      </c>
      <c r="D73" s="1516"/>
      <c r="E73" s="881" t="s">
        <v>607</v>
      </c>
      <c r="F73" s="895" t="s">
        <v>1143</v>
      </c>
      <c r="G73" s="1550" t="s">
        <v>1144</v>
      </c>
      <c r="H73" s="1539"/>
      <c r="I73" s="1540"/>
      <c r="J73" s="1547" t="s">
        <v>1307</v>
      </c>
      <c r="K73" s="1548"/>
      <c r="L73" s="1548"/>
      <c r="M73" s="884" t="s">
        <v>1145</v>
      </c>
    </row>
    <row r="74" spans="1:13" ht="42" customHeight="1">
      <c r="A74" s="897">
        <v>10</v>
      </c>
      <c r="B74" s="898" t="s">
        <v>1150</v>
      </c>
      <c r="C74" s="1517" t="s">
        <v>1151</v>
      </c>
      <c r="D74" s="1518"/>
      <c r="E74" s="899" t="s">
        <v>607</v>
      </c>
      <c r="F74" s="900" t="s">
        <v>1152</v>
      </c>
      <c r="G74" s="1551" t="s">
        <v>515</v>
      </c>
      <c r="H74" s="1552"/>
      <c r="I74" s="1553"/>
      <c r="J74" s="1554" t="s">
        <v>1320</v>
      </c>
      <c r="K74" s="1555"/>
      <c r="L74" s="1555"/>
      <c r="M74" s="901" t="s">
        <v>1154</v>
      </c>
    </row>
    <row r="75" spans="1:13" ht="27" customHeight="1">
      <c r="A75" s="868"/>
      <c r="C75" s="42"/>
      <c r="E75" s="42"/>
      <c r="F75" s="42"/>
      <c r="G75" s="42"/>
      <c r="H75" s="42"/>
      <c r="J75" s="42"/>
      <c r="K75" s="42"/>
      <c r="M75" s="835"/>
    </row>
    <row r="76" spans="1:13" ht="27" customHeight="1">
      <c r="A76" s="868"/>
      <c r="C76" s="42"/>
      <c r="E76" s="42"/>
      <c r="F76" s="42"/>
      <c r="G76" s="42"/>
      <c r="H76" s="42"/>
      <c r="J76" s="42"/>
      <c r="K76" s="42"/>
      <c r="M76" s="835"/>
    </row>
    <row r="77" spans="1:13" ht="27" customHeight="1">
      <c r="A77" s="868"/>
      <c r="C77" s="42"/>
      <c r="E77" s="42"/>
      <c r="F77" s="42"/>
      <c r="G77" s="42"/>
      <c r="H77" s="42"/>
      <c r="J77" s="42"/>
      <c r="K77" s="42"/>
      <c r="M77" s="835"/>
    </row>
    <row r="78" spans="1:13" ht="23.25">
      <c r="B78" s="42" t="s">
        <v>349</v>
      </c>
      <c r="C78" s="839"/>
      <c r="D78" s="837" t="s">
        <v>135</v>
      </c>
      <c r="E78" s="51" t="s">
        <v>418</v>
      </c>
      <c r="F78" s="81" t="s">
        <v>121</v>
      </c>
      <c r="G78" s="1546" t="s">
        <v>307</v>
      </c>
      <c r="H78" s="1546"/>
      <c r="I78" s="1546"/>
      <c r="J78" s="1546"/>
      <c r="K78" s="1546"/>
      <c r="L78" s="1546"/>
      <c r="M78" s="1546"/>
    </row>
    <row r="79" spans="1:13">
      <c r="A79" s="864"/>
      <c r="B79" s="1532" t="s">
        <v>144</v>
      </c>
      <c r="C79" s="1532"/>
      <c r="D79" s="1533"/>
      <c r="E79" s="1534" t="s">
        <v>145</v>
      </c>
      <c r="F79" s="1535"/>
      <c r="G79" s="1541" t="s">
        <v>147</v>
      </c>
      <c r="H79" s="1541"/>
      <c r="I79" s="1541"/>
      <c r="J79" s="1541"/>
      <c r="K79" s="1541"/>
      <c r="L79" s="1541"/>
      <c r="M79" s="1541"/>
    </row>
    <row r="80" spans="1:13">
      <c r="A80" s="865"/>
      <c r="B80" s="1523"/>
      <c r="C80" s="1523"/>
      <c r="D80" s="1524"/>
      <c r="E80" s="1529" t="s">
        <v>149</v>
      </c>
      <c r="F80" s="1530"/>
      <c r="G80" s="1541" t="s">
        <v>148</v>
      </c>
      <c r="H80" s="1541"/>
      <c r="I80" s="1541"/>
      <c r="J80" s="1541" t="s">
        <v>152</v>
      </c>
      <c r="K80" s="1541"/>
      <c r="L80" s="1541"/>
      <c r="M80" s="866" t="s">
        <v>507</v>
      </c>
    </row>
    <row r="81" spans="1:14">
      <c r="A81" s="841"/>
      <c r="B81" s="1563" t="s">
        <v>419</v>
      </c>
      <c r="C81" s="1563"/>
      <c r="D81" s="1564"/>
      <c r="E81" s="1565"/>
      <c r="F81" s="1565"/>
      <c r="G81" s="1566"/>
      <c r="H81" s="1566"/>
      <c r="I81" s="1566"/>
      <c r="J81" s="1561"/>
      <c r="K81" s="1561"/>
      <c r="L81" s="1561"/>
      <c r="M81" s="902"/>
    </row>
    <row r="82" spans="1:14">
      <c r="B82" s="61" t="s">
        <v>151</v>
      </c>
      <c r="C82" s="903"/>
      <c r="D82" s="837" t="s">
        <v>135</v>
      </c>
      <c r="E82" s="833">
        <v>10</v>
      </c>
      <c r="F82" s="81" t="s">
        <v>121</v>
      </c>
      <c r="G82" s="81" t="s">
        <v>307</v>
      </c>
    </row>
    <row r="83" spans="1:14">
      <c r="A83" s="864"/>
      <c r="B83" s="1532" t="s">
        <v>144</v>
      </c>
      <c r="C83" s="1532"/>
      <c r="D83" s="1533"/>
      <c r="E83" s="1534" t="s">
        <v>145</v>
      </c>
      <c r="F83" s="1535"/>
      <c r="G83" s="1573" t="s">
        <v>147</v>
      </c>
      <c r="H83" s="1574"/>
      <c r="I83" s="1574"/>
      <c r="J83" s="1574"/>
      <c r="K83" s="1574"/>
      <c r="L83" s="1574"/>
      <c r="M83" s="1575"/>
    </row>
    <row r="84" spans="1:14">
      <c r="A84" s="865"/>
      <c r="B84" s="1523"/>
      <c r="C84" s="1523"/>
      <c r="D84" s="1524"/>
      <c r="E84" s="1529" t="s">
        <v>149</v>
      </c>
      <c r="F84" s="1530"/>
      <c r="G84" s="1541" t="s">
        <v>148</v>
      </c>
      <c r="H84" s="1541"/>
      <c r="I84" s="1541"/>
      <c r="J84" s="1541" t="s">
        <v>152</v>
      </c>
      <c r="K84" s="1541"/>
      <c r="L84" s="1541"/>
      <c r="M84" s="866" t="s">
        <v>507</v>
      </c>
    </row>
    <row r="85" spans="1:14" ht="37.5">
      <c r="A85" s="904">
        <v>1</v>
      </c>
      <c r="B85" s="964" t="s">
        <v>474</v>
      </c>
      <c r="C85" s="1519" t="s">
        <v>357</v>
      </c>
      <c r="D85" s="1520"/>
      <c r="E85" s="58" t="s">
        <v>607</v>
      </c>
      <c r="F85" s="92" t="s">
        <v>596</v>
      </c>
      <c r="G85" s="1562" t="s">
        <v>415</v>
      </c>
      <c r="H85" s="1537"/>
      <c r="I85" s="1538"/>
      <c r="J85" s="1567" t="s">
        <v>1309</v>
      </c>
      <c r="K85" s="1537"/>
      <c r="L85" s="1537"/>
      <c r="M85" s="878" t="s">
        <v>508</v>
      </c>
    </row>
    <row r="86" spans="1:14" ht="40.5" customHeight="1">
      <c r="A86" s="942">
        <v>2</v>
      </c>
      <c r="B86" s="937" t="s">
        <v>475</v>
      </c>
      <c r="C86" s="1515" t="s">
        <v>358</v>
      </c>
      <c r="D86" s="1516"/>
      <c r="E86" s="59" t="s">
        <v>607</v>
      </c>
      <c r="F86" s="60" t="s">
        <v>597</v>
      </c>
      <c r="G86" s="1550" t="s">
        <v>313</v>
      </c>
      <c r="H86" s="1539"/>
      <c r="I86" s="1540"/>
      <c r="J86" s="1547" t="s">
        <v>1317</v>
      </c>
      <c r="K86" s="1539"/>
      <c r="L86" s="1539"/>
      <c r="M86" s="884" t="s">
        <v>509</v>
      </c>
    </row>
    <row r="87" spans="1:14" ht="25.5" customHeight="1">
      <c r="A87" s="891">
        <v>3</v>
      </c>
      <c r="B87" s="937" t="s">
        <v>476</v>
      </c>
      <c r="C87" s="1515" t="s">
        <v>359</v>
      </c>
      <c r="D87" s="1516"/>
      <c r="E87" s="59" t="s">
        <v>607</v>
      </c>
      <c r="F87" s="895" t="s">
        <v>598</v>
      </c>
      <c r="G87" s="1550" t="s">
        <v>420</v>
      </c>
      <c r="H87" s="1539"/>
      <c r="I87" s="1540"/>
      <c r="J87" s="1547" t="s">
        <v>1182</v>
      </c>
      <c r="K87" s="1539"/>
      <c r="L87" s="1539"/>
      <c r="M87" s="884" t="s">
        <v>612</v>
      </c>
    </row>
    <row r="88" spans="1:14" ht="40.5" customHeight="1">
      <c r="A88" s="942">
        <v>4</v>
      </c>
      <c r="B88" s="937" t="s">
        <v>477</v>
      </c>
      <c r="C88" s="1515" t="s">
        <v>360</v>
      </c>
      <c r="D88" s="1516"/>
      <c r="E88" s="59" t="s">
        <v>607</v>
      </c>
      <c r="F88" s="60" t="s">
        <v>599</v>
      </c>
      <c r="G88" s="1550" t="s">
        <v>420</v>
      </c>
      <c r="H88" s="1539"/>
      <c r="I88" s="1540"/>
      <c r="J88" s="1547" t="s">
        <v>1311</v>
      </c>
      <c r="K88" s="1539"/>
      <c r="L88" s="1539"/>
      <c r="M88" s="884" t="s">
        <v>510</v>
      </c>
    </row>
    <row r="89" spans="1:14" ht="39" customHeight="1">
      <c r="A89" s="942">
        <v>5</v>
      </c>
      <c r="B89" s="937" t="s">
        <v>1157</v>
      </c>
      <c r="C89" s="1515" t="s">
        <v>1158</v>
      </c>
      <c r="D89" s="1516"/>
      <c r="E89" s="907" t="s">
        <v>607</v>
      </c>
      <c r="F89" s="908" t="s">
        <v>1159</v>
      </c>
      <c r="G89" s="1550" t="s">
        <v>312</v>
      </c>
      <c r="H89" s="1539"/>
      <c r="I89" s="1540"/>
      <c r="J89" s="1547" t="s">
        <v>1312</v>
      </c>
      <c r="K89" s="1539"/>
      <c r="L89" s="1540"/>
      <c r="M89" s="884" t="s">
        <v>1160</v>
      </c>
    </row>
    <row r="90" spans="1:14" ht="25.5" customHeight="1">
      <c r="A90" s="891">
        <v>6</v>
      </c>
      <c r="B90" s="937" t="s">
        <v>1180</v>
      </c>
      <c r="C90" s="1515" t="s">
        <v>1181</v>
      </c>
      <c r="D90" s="1516"/>
      <c r="E90" s="907" t="s">
        <v>607</v>
      </c>
      <c r="F90" s="908"/>
      <c r="G90" s="909"/>
      <c r="H90" s="880"/>
      <c r="I90" s="880"/>
      <c r="J90" s="1547" t="s">
        <v>1313</v>
      </c>
      <c r="K90" s="1548"/>
      <c r="L90" s="1549"/>
      <c r="M90" s="910"/>
    </row>
    <row r="91" spans="1:14">
      <c r="A91" s="942">
        <v>7</v>
      </c>
      <c r="B91" s="966" t="s">
        <v>1197</v>
      </c>
      <c r="C91" s="1515" t="s">
        <v>1198</v>
      </c>
      <c r="D91" s="1516"/>
      <c r="E91" s="911" t="s">
        <v>607</v>
      </c>
      <c r="F91" s="912" t="s">
        <v>1199</v>
      </c>
      <c r="G91" s="1556" t="s">
        <v>1200</v>
      </c>
      <c r="H91" s="1557"/>
      <c r="I91" s="1558"/>
      <c r="J91" s="1581" t="s">
        <v>1202</v>
      </c>
      <c r="K91" s="1557"/>
      <c r="L91" s="1557"/>
      <c r="M91" s="913" t="s">
        <v>1201</v>
      </c>
    </row>
    <row r="92" spans="1:14" ht="25.5" customHeight="1">
      <c r="A92" s="942">
        <v>8</v>
      </c>
      <c r="B92" s="965" t="s">
        <v>1303</v>
      </c>
      <c r="C92" s="1571" t="s">
        <v>1304</v>
      </c>
      <c r="D92" s="1572"/>
      <c r="E92" s="586" t="s">
        <v>607</v>
      </c>
      <c r="F92" s="586"/>
      <c r="G92" s="914"/>
      <c r="H92" s="915"/>
      <c r="I92" s="916"/>
      <c r="J92" s="917" t="s">
        <v>1323</v>
      </c>
      <c r="K92" s="918"/>
      <c r="L92" s="916"/>
      <c r="M92" s="919"/>
      <c r="N92" s="867"/>
    </row>
    <row r="93" spans="1:14" ht="25.5" customHeight="1">
      <c r="A93" s="871"/>
    </row>
    <row r="94" spans="1:14" ht="25.5" customHeight="1">
      <c r="A94" s="868"/>
    </row>
    <row r="95" spans="1:14" ht="24" customHeight="1">
      <c r="C95" s="42"/>
      <c r="E95" s="42"/>
      <c r="F95" s="42"/>
      <c r="G95" s="42"/>
      <c r="H95" s="42"/>
      <c r="J95" s="42"/>
      <c r="K95" s="42"/>
      <c r="M95" s="826"/>
    </row>
    <row r="96" spans="1:14" ht="24" customHeight="1">
      <c r="B96" s="61" t="s">
        <v>153</v>
      </c>
      <c r="C96" s="839"/>
      <c r="D96" s="837" t="s">
        <v>135</v>
      </c>
      <c r="E96" s="833">
        <v>38</v>
      </c>
      <c r="F96" s="81" t="s">
        <v>121</v>
      </c>
      <c r="G96" s="1546" t="s">
        <v>307</v>
      </c>
      <c r="H96" s="1546"/>
      <c r="I96" s="1546"/>
      <c r="J96" s="1546"/>
      <c r="K96" s="1546"/>
      <c r="L96" s="1546"/>
      <c r="M96" s="1546"/>
    </row>
    <row r="97" spans="1:13">
      <c r="A97" s="864"/>
      <c r="B97" s="1532" t="s">
        <v>144</v>
      </c>
      <c r="C97" s="1532"/>
      <c r="D97" s="1533"/>
      <c r="E97" s="1534" t="s">
        <v>145</v>
      </c>
      <c r="F97" s="1535"/>
      <c r="G97" s="1573" t="s">
        <v>147</v>
      </c>
      <c r="H97" s="1574"/>
      <c r="I97" s="1574"/>
      <c r="J97" s="1574"/>
      <c r="K97" s="1574"/>
      <c r="L97" s="1574"/>
      <c r="M97" s="1575"/>
    </row>
    <row r="98" spans="1:13">
      <c r="A98" s="865"/>
      <c r="B98" s="1523"/>
      <c r="C98" s="1523"/>
      <c r="D98" s="1524"/>
      <c r="E98" s="1529" t="s">
        <v>149</v>
      </c>
      <c r="F98" s="1530"/>
      <c r="G98" s="1541" t="s">
        <v>148</v>
      </c>
      <c r="H98" s="1541"/>
      <c r="I98" s="1541"/>
      <c r="J98" s="1541" t="s">
        <v>152</v>
      </c>
      <c r="K98" s="1541"/>
      <c r="L98" s="1541"/>
      <c r="M98" s="866" t="s">
        <v>507</v>
      </c>
    </row>
    <row r="99" spans="1:13" ht="56.25">
      <c r="A99" s="904">
        <v>1</v>
      </c>
      <c r="B99" s="920" t="s">
        <v>478</v>
      </c>
      <c r="C99" s="921" t="s">
        <v>314</v>
      </c>
      <c r="D99" s="922"/>
      <c r="E99" s="58" t="s">
        <v>607</v>
      </c>
      <c r="F99" s="92" t="s">
        <v>1301</v>
      </c>
      <c r="G99" s="1562" t="s">
        <v>416</v>
      </c>
      <c r="H99" s="1537"/>
      <c r="I99" s="1538"/>
      <c r="J99" s="1550" t="s">
        <v>1316</v>
      </c>
      <c r="K99" s="1539"/>
      <c r="L99" s="1539"/>
      <c r="M99" s="878" t="s">
        <v>511</v>
      </c>
    </row>
    <row r="100" spans="1:13" ht="43.5" customHeight="1">
      <c r="A100" s="891">
        <v>2</v>
      </c>
      <c r="B100" s="923" t="s">
        <v>479</v>
      </c>
      <c r="C100" s="1521" t="s">
        <v>315</v>
      </c>
      <c r="D100" s="1522"/>
      <c r="E100" s="59" t="s">
        <v>607</v>
      </c>
      <c r="F100" s="60" t="s">
        <v>600</v>
      </c>
      <c r="G100" s="1550" t="s">
        <v>417</v>
      </c>
      <c r="H100" s="1539"/>
      <c r="I100" s="1540"/>
      <c r="J100" s="1547" t="s">
        <v>1321</v>
      </c>
      <c r="K100" s="1548"/>
      <c r="L100" s="1549"/>
      <c r="M100" s="884" t="s">
        <v>512</v>
      </c>
    </row>
    <row r="101" spans="1:13" ht="21.75" customHeight="1">
      <c r="A101" s="906">
        <v>3</v>
      </c>
      <c r="B101" s="923" t="s">
        <v>480</v>
      </c>
      <c r="C101" s="1521" t="s">
        <v>316</v>
      </c>
      <c r="D101" s="1522"/>
      <c r="E101" s="59" t="s">
        <v>607</v>
      </c>
      <c r="F101" s="924" t="s">
        <v>601</v>
      </c>
      <c r="G101" s="1550" t="s">
        <v>312</v>
      </c>
      <c r="H101" s="1539"/>
      <c r="I101" s="1540"/>
      <c r="J101" s="1550" t="s">
        <v>1314</v>
      </c>
      <c r="K101" s="1539"/>
      <c r="L101" s="1539"/>
      <c r="M101" s="884" t="s">
        <v>513</v>
      </c>
    </row>
    <row r="102" spans="1:13" ht="18.75" customHeight="1">
      <c r="A102" s="925">
        <v>4</v>
      </c>
      <c r="B102" s="923" t="s">
        <v>488</v>
      </c>
      <c r="C102" s="1527" t="s">
        <v>489</v>
      </c>
      <c r="D102" s="1528"/>
      <c r="E102" s="59" t="s">
        <v>607</v>
      </c>
      <c r="F102" s="60" t="s">
        <v>602</v>
      </c>
      <c r="G102" s="59" t="s">
        <v>421</v>
      </c>
      <c r="H102" s="881"/>
      <c r="I102" s="883"/>
      <c r="J102" s="1550" t="s">
        <v>1315</v>
      </c>
      <c r="K102" s="1539"/>
      <c r="L102" s="1540"/>
      <c r="M102" s="884" t="s">
        <v>514</v>
      </c>
    </row>
    <row r="103" spans="1:13" ht="18.75" customHeight="1">
      <c r="A103" s="891">
        <v>5</v>
      </c>
      <c r="B103" s="926" t="s">
        <v>1184</v>
      </c>
      <c r="C103" s="1569" t="s">
        <v>1185</v>
      </c>
      <c r="D103" s="1570"/>
      <c r="E103" s="927" t="s">
        <v>607</v>
      </c>
      <c r="F103" s="309"/>
      <c r="G103" s="927"/>
      <c r="H103" s="928"/>
      <c r="I103" s="929"/>
      <c r="J103" s="930"/>
      <c r="K103" s="931"/>
      <c r="L103" s="931"/>
      <c r="M103" s="932"/>
    </row>
    <row r="104" spans="1:13" ht="18" customHeight="1">
      <c r="A104" s="891">
        <v>6</v>
      </c>
      <c r="B104" s="923" t="s">
        <v>1192</v>
      </c>
      <c r="C104" s="1527" t="s">
        <v>1193</v>
      </c>
      <c r="D104" s="1528"/>
      <c r="E104" s="933" t="s">
        <v>607</v>
      </c>
      <c r="F104" s="934" t="s">
        <v>1214</v>
      </c>
      <c r="G104" s="1585" t="s">
        <v>1210</v>
      </c>
      <c r="H104" s="1586"/>
      <c r="I104" s="1587"/>
      <c r="J104" s="935"/>
      <c r="K104" s="935"/>
      <c r="L104" s="935"/>
      <c r="M104" s="967">
        <v>227978</v>
      </c>
    </row>
    <row r="105" spans="1:13" ht="18" customHeight="1">
      <c r="A105" s="906">
        <v>7</v>
      </c>
      <c r="B105" s="889" t="s">
        <v>1229</v>
      </c>
      <c r="C105" s="1515" t="s">
        <v>1230</v>
      </c>
      <c r="D105" s="1516"/>
      <c r="E105" s="56" t="s">
        <v>607</v>
      </c>
      <c r="F105" s="42"/>
      <c r="G105" s="938"/>
      <c r="H105" s="42"/>
      <c r="J105" s="938"/>
      <c r="K105" s="42"/>
      <c r="M105" s="939"/>
    </row>
    <row r="106" spans="1:13" ht="18" customHeight="1">
      <c r="A106" s="891">
        <v>8</v>
      </c>
      <c r="B106" s="923" t="s">
        <v>1231</v>
      </c>
      <c r="C106" s="1521" t="s">
        <v>1232</v>
      </c>
      <c r="D106" s="1522"/>
      <c r="E106" s="933" t="s">
        <v>607</v>
      </c>
      <c r="F106" s="934"/>
      <c r="G106" s="940"/>
      <c r="H106" s="935"/>
      <c r="I106" s="941"/>
      <c r="J106" s="935" t="s">
        <v>1310</v>
      </c>
      <c r="K106" s="935"/>
      <c r="L106" s="935"/>
      <c r="M106" s="936"/>
    </row>
    <row r="107" spans="1:13" ht="18" customHeight="1">
      <c r="A107" s="891">
        <v>9</v>
      </c>
      <c r="B107" s="923" t="s">
        <v>1233</v>
      </c>
      <c r="C107" s="1521" t="s">
        <v>1234</v>
      </c>
      <c r="D107" s="1522"/>
      <c r="E107" s="933" t="s">
        <v>607</v>
      </c>
      <c r="F107" s="934"/>
      <c r="G107" s="940"/>
      <c r="H107" s="935"/>
      <c r="I107" s="941"/>
      <c r="J107" s="935"/>
      <c r="K107" s="935"/>
      <c r="L107" s="935"/>
      <c r="M107" s="936"/>
    </row>
    <row r="108" spans="1:13" ht="18" customHeight="1">
      <c r="A108" s="906">
        <v>10</v>
      </c>
      <c r="B108" s="923" t="s">
        <v>1235</v>
      </c>
      <c r="C108" s="1521" t="s">
        <v>1236</v>
      </c>
      <c r="D108" s="1522"/>
      <c r="E108" s="933" t="s">
        <v>607</v>
      </c>
      <c r="F108" s="934"/>
      <c r="G108" s="940"/>
      <c r="H108" s="935"/>
      <c r="I108" s="941"/>
      <c r="J108" s="935"/>
      <c r="K108" s="935"/>
      <c r="L108" s="935"/>
      <c r="M108" s="936"/>
    </row>
    <row r="109" spans="1:13" ht="18" customHeight="1">
      <c r="A109" s="891">
        <v>11</v>
      </c>
      <c r="B109" s="923" t="s">
        <v>1194</v>
      </c>
      <c r="C109" s="1521" t="s">
        <v>1283</v>
      </c>
      <c r="D109" s="1522"/>
      <c r="E109" s="933" t="s">
        <v>607</v>
      </c>
      <c r="F109" s="934"/>
      <c r="G109" s="940"/>
      <c r="H109" s="935"/>
      <c r="I109" s="941"/>
      <c r="J109" s="935"/>
      <c r="K109" s="935"/>
      <c r="L109" s="935"/>
      <c r="M109" s="936"/>
    </row>
    <row r="110" spans="1:13" ht="18" customHeight="1">
      <c r="A110" s="891">
        <v>12</v>
      </c>
      <c r="B110" s="923" t="s">
        <v>1298</v>
      </c>
      <c r="C110" s="1521" t="s">
        <v>1285</v>
      </c>
      <c r="D110" s="1522"/>
      <c r="E110" s="933" t="s">
        <v>607</v>
      </c>
      <c r="F110" s="934"/>
      <c r="G110" s="940"/>
      <c r="H110" s="935"/>
      <c r="I110" s="941"/>
      <c r="J110" s="935"/>
      <c r="K110" s="935"/>
      <c r="L110" s="935"/>
      <c r="M110" s="936"/>
    </row>
    <row r="111" spans="1:13" ht="18" customHeight="1">
      <c r="A111" s="906">
        <v>13</v>
      </c>
      <c r="B111" s="923" t="s">
        <v>1299</v>
      </c>
      <c r="C111" s="1521" t="s">
        <v>1286</v>
      </c>
      <c r="D111" s="1522"/>
      <c r="E111" s="933" t="s">
        <v>607</v>
      </c>
      <c r="F111" s="934"/>
      <c r="G111" s="940"/>
      <c r="H111" s="935"/>
      <c r="I111" s="941"/>
      <c r="J111" s="935"/>
      <c r="K111" s="935"/>
      <c r="L111" s="935"/>
      <c r="M111" s="936"/>
    </row>
    <row r="112" spans="1:13" ht="18" customHeight="1">
      <c r="A112" s="891">
        <v>14</v>
      </c>
      <c r="B112" s="923" t="s">
        <v>1287</v>
      </c>
      <c r="C112" s="1521" t="s">
        <v>1288</v>
      </c>
      <c r="D112" s="1522"/>
      <c r="E112" s="933" t="s">
        <v>607</v>
      </c>
      <c r="F112" s="934"/>
      <c r="G112" s="940"/>
      <c r="H112" s="935"/>
      <c r="I112" s="941"/>
      <c r="J112" s="935"/>
      <c r="K112" s="935"/>
      <c r="L112" s="935"/>
      <c r="M112" s="936"/>
    </row>
    <row r="113" spans="1:13" ht="18" customHeight="1">
      <c r="A113" s="906">
        <v>15</v>
      </c>
      <c r="B113" s="923" t="s">
        <v>1300</v>
      </c>
      <c r="C113" s="1521" t="s">
        <v>1290</v>
      </c>
      <c r="D113" s="1522"/>
      <c r="E113" s="933" t="s">
        <v>607</v>
      </c>
      <c r="F113" s="934"/>
      <c r="G113" s="940"/>
      <c r="H113" s="935"/>
      <c r="I113" s="941"/>
      <c r="J113" s="935"/>
      <c r="K113" s="935"/>
      <c r="L113" s="935"/>
      <c r="M113" s="936"/>
    </row>
    <row r="114" spans="1:13" ht="18" customHeight="1">
      <c r="A114" s="925">
        <v>16</v>
      </c>
      <c r="B114" s="923" t="s">
        <v>1291</v>
      </c>
      <c r="C114" s="1521" t="s">
        <v>1292</v>
      </c>
      <c r="D114" s="1522"/>
      <c r="E114" s="933" t="s">
        <v>607</v>
      </c>
      <c r="F114" s="934"/>
      <c r="G114" s="940"/>
      <c r="H114" s="935"/>
      <c r="I114" s="941"/>
      <c r="J114" s="935"/>
      <c r="K114" s="935"/>
      <c r="L114" s="935"/>
      <c r="M114" s="936"/>
    </row>
    <row r="115" spans="1:13" ht="18" customHeight="1">
      <c r="A115" s="891">
        <v>17</v>
      </c>
      <c r="B115" s="923" t="s">
        <v>482</v>
      </c>
      <c r="C115" s="1527" t="s">
        <v>1162</v>
      </c>
      <c r="D115" s="1528"/>
      <c r="E115" s="59" t="s">
        <v>607</v>
      </c>
      <c r="F115" s="60" t="s">
        <v>1155</v>
      </c>
      <c r="G115" s="1582" t="s">
        <v>311</v>
      </c>
      <c r="H115" s="1583"/>
      <c r="I115" s="1584"/>
      <c r="J115" s="940" t="s">
        <v>432</v>
      </c>
      <c r="K115" s="943"/>
      <c r="L115" s="943"/>
      <c r="M115" s="884" t="s">
        <v>516</v>
      </c>
    </row>
    <row r="116" spans="1:13" ht="18" customHeight="1">
      <c r="A116" s="906">
        <v>18</v>
      </c>
      <c r="B116" s="923" t="s">
        <v>483</v>
      </c>
      <c r="C116" s="1527" t="s">
        <v>319</v>
      </c>
      <c r="D116" s="1528"/>
      <c r="E116" s="944" t="s">
        <v>608</v>
      </c>
      <c r="F116" s="945" t="s">
        <v>604</v>
      </c>
      <c r="G116" s="1582" t="s">
        <v>311</v>
      </c>
      <c r="H116" s="1583"/>
      <c r="I116" s="1584"/>
      <c r="J116" s="940" t="s">
        <v>432</v>
      </c>
      <c r="K116" s="935"/>
      <c r="L116" s="935"/>
      <c r="M116" s="884" t="s">
        <v>517</v>
      </c>
    </row>
    <row r="117" spans="1:13" ht="18" customHeight="1">
      <c r="A117" s="925">
        <v>19</v>
      </c>
      <c r="B117" s="923" t="s">
        <v>490</v>
      </c>
      <c r="C117" s="1527" t="s">
        <v>491</v>
      </c>
      <c r="D117" s="1528"/>
      <c r="E117" s="933" t="s">
        <v>184</v>
      </c>
      <c r="F117" s="945" t="s">
        <v>605</v>
      </c>
      <c r="G117" s="1582" t="s">
        <v>311</v>
      </c>
      <c r="H117" s="1583"/>
      <c r="I117" s="1584"/>
      <c r="J117" s="940" t="s">
        <v>432</v>
      </c>
      <c r="K117" s="935"/>
      <c r="L117" s="935"/>
      <c r="M117" s="884" t="s">
        <v>518</v>
      </c>
    </row>
    <row r="118" spans="1:13" ht="18" customHeight="1">
      <c r="A118" s="891">
        <v>20</v>
      </c>
      <c r="B118" s="923" t="s">
        <v>481</v>
      </c>
      <c r="C118" s="1527" t="s">
        <v>362</v>
      </c>
      <c r="D118" s="1528"/>
      <c r="E118" s="933" t="s">
        <v>184</v>
      </c>
      <c r="F118" s="945" t="s">
        <v>603</v>
      </c>
      <c r="G118" s="1582" t="s">
        <v>311</v>
      </c>
      <c r="H118" s="1583"/>
      <c r="I118" s="1584"/>
      <c r="J118" s="940" t="s">
        <v>432</v>
      </c>
      <c r="K118" s="935"/>
      <c r="L118" s="935"/>
      <c r="M118" s="884" t="s">
        <v>519</v>
      </c>
    </row>
    <row r="119" spans="1:13" ht="18" customHeight="1">
      <c r="A119" s="891">
        <v>21</v>
      </c>
      <c r="B119" s="923" t="s">
        <v>492</v>
      </c>
      <c r="C119" s="1527" t="s">
        <v>493</v>
      </c>
      <c r="D119" s="1528"/>
      <c r="E119" s="933" t="s">
        <v>184</v>
      </c>
      <c r="F119" s="945" t="s">
        <v>605</v>
      </c>
      <c r="G119" s="1582" t="s">
        <v>311</v>
      </c>
      <c r="H119" s="1583"/>
      <c r="I119" s="1584"/>
      <c r="J119" s="940" t="s">
        <v>432</v>
      </c>
      <c r="K119" s="935"/>
      <c r="L119" s="935"/>
      <c r="M119" s="884" t="s">
        <v>520</v>
      </c>
    </row>
    <row r="120" spans="1:13" ht="18" customHeight="1">
      <c r="A120" s="906">
        <v>22</v>
      </c>
      <c r="B120" s="923" t="s">
        <v>496</v>
      </c>
      <c r="C120" s="1527" t="s">
        <v>497</v>
      </c>
      <c r="D120" s="1528"/>
      <c r="E120" s="933" t="s">
        <v>184</v>
      </c>
      <c r="F120" s="945" t="s">
        <v>415</v>
      </c>
      <c r="G120" s="905" t="s">
        <v>311</v>
      </c>
      <c r="H120" s="946"/>
      <c r="I120" s="947"/>
      <c r="J120" s="940" t="s">
        <v>432</v>
      </c>
      <c r="K120" s="935"/>
      <c r="L120" s="935"/>
      <c r="M120" s="884" t="s">
        <v>614</v>
      </c>
    </row>
    <row r="121" spans="1:13" ht="18" customHeight="1">
      <c r="A121" s="891">
        <v>23</v>
      </c>
      <c r="B121" s="923" t="s">
        <v>494</v>
      </c>
      <c r="C121" s="1527" t="s">
        <v>495</v>
      </c>
      <c r="D121" s="1528"/>
      <c r="E121" s="933" t="s">
        <v>607</v>
      </c>
      <c r="F121" s="945" t="s">
        <v>595</v>
      </c>
      <c r="G121" s="1588" t="s">
        <v>421</v>
      </c>
      <c r="H121" s="1515"/>
      <c r="I121" s="1516"/>
      <c r="J121" s="940" t="s">
        <v>1161</v>
      </c>
      <c r="K121" s="935"/>
      <c r="L121" s="935"/>
      <c r="M121" s="884" t="s">
        <v>613</v>
      </c>
    </row>
    <row r="122" spans="1:13" ht="18" customHeight="1">
      <c r="A122" s="891">
        <v>24</v>
      </c>
      <c r="B122" s="923" t="s">
        <v>701</v>
      </c>
      <c r="C122" s="1527" t="s">
        <v>1295</v>
      </c>
      <c r="D122" s="1528"/>
      <c r="E122" s="933" t="s">
        <v>184</v>
      </c>
      <c r="F122" s="945"/>
      <c r="G122" s="948"/>
      <c r="H122" s="886"/>
      <c r="I122" s="896"/>
      <c r="J122" s="940" t="s">
        <v>432</v>
      </c>
      <c r="K122" s="935"/>
      <c r="L122" s="935"/>
      <c r="M122" s="884"/>
    </row>
    <row r="123" spans="1:13" ht="18" customHeight="1">
      <c r="A123" s="906">
        <v>25</v>
      </c>
      <c r="B123" s="923" t="s">
        <v>1237</v>
      </c>
      <c r="C123" s="1527" t="s">
        <v>1238</v>
      </c>
      <c r="D123" s="1528"/>
      <c r="E123" s="933" t="s">
        <v>607</v>
      </c>
      <c r="F123" s="945" t="s">
        <v>1296</v>
      </c>
      <c r="G123" s="948" t="s">
        <v>421</v>
      </c>
      <c r="H123" s="886"/>
      <c r="I123" s="896"/>
      <c r="J123" s="940" t="s">
        <v>432</v>
      </c>
      <c r="K123" s="935"/>
      <c r="L123" s="935"/>
      <c r="M123" s="884" t="s">
        <v>1297</v>
      </c>
    </row>
    <row r="124" spans="1:13" ht="18" customHeight="1">
      <c r="A124" s="891">
        <v>26</v>
      </c>
      <c r="B124" s="923" t="s">
        <v>1239</v>
      </c>
      <c r="C124" s="1521" t="s">
        <v>1240</v>
      </c>
      <c r="D124" s="1522"/>
      <c r="E124" s="933" t="s">
        <v>607</v>
      </c>
      <c r="F124" s="945"/>
      <c r="G124" s="948" t="s">
        <v>417</v>
      </c>
      <c r="H124" s="886"/>
      <c r="I124" s="896"/>
      <c r="J124" s="940" t="s">
        <v>432</v>
      </c>
      <c r="K124" s="935"/>
      <c r="L124" s="935"/>
      <c r="M124" s="884"/>
    </row>
    <row r="125" spans="1:13" ht="18" customHeight="1">
      <c r="A125" s="906">
        <v>30</v>
      </c>
      <c r="B125" s="923" t="s">
        <v>499</v>
      </c>
      <c r="C125" s="1521" t="s">
        <v>500</v>
      </c>
      <c r="D125" s="1522"/>
      <c r="E125" s="933"/>
      <c r="F125" s="945"/>
      <c r="G125" s="905" t="s">
        <v>311</v>
      </c>
      <c r="H125" s="946"/>
      <c r="I125" s="947"/>
      <c r="J125" s="940" t="s">
        <v>504</v>
      </c>
      <c r="K125" s="935"/>
      <c r="L125" s="935"/>
      <c r="M125" s="884" t="s">
        <v>1164</v>
      </c>
    </row>
    <row r="126" spans="1:13" ht="18" customHeight="1">
      <c r="A126" s="925">
        <v>31</v>
      </c>
      <c r="B126" s="923" t="s">
        <v>1163</v>
      </c>
      <c r="C126" s="1521" t="s">
        <v>705</v>
      </c>
      <c r="D126" s="1522"/>
      <c r="E126" s="933"/>
      <c r="F126" s="945"/>
      <c r="G126" s="905" t="s">
        <v>311</v>
      </c>
      <c r="H126" s="946"/>
      <c r="I126" s="947"/>
      <c r="J126" s="940" t="s">
        <v>504</v>
      </c>
      <c r="K126" s="935"/>
      <c r="L126" s="935"/>
      <c r="M126" s="884" t="s">
        <v>1165</v>
      </c>
    </row>
    <row r="127" spans="1:13" ht="18" customHeight="1">
      <c r="A127" s="891">
        <v>32</v>
      </c>
      <c r="B127" s="923" t="s">
        <v>485</v>
      </c>
      <c r="C127" s="1521" t="s">
        <v>321</v>
      </c>
      <c r="D127" s="1522"/>
      <c r="E127" s="933"/>
      <c r="F127" s="945"/>
      <c r="G127" s="905" t="s">
        <v>311</v>
      </c>
      <c r="H127" s="946"/>
      <c r="I127" s="947"/>
      <c r="J127" s="940" t="s">
        <v>505</v>
      </c>
      <c r="K127" s="935"/>
      <c r="L127" s="941"/>
      <c r="M127" s="884" t="s">
        <v>1166</v>
      </c>
    </row>
    <row r="128" spans="1:13" ht="18" customHeight="1">
      <c r="A128" s="891">
        <v>33</v>
      </c>
      <c r="B128" s="923" t="s">
        <v>486</v>
      </c>
      <c r="C128" s="1521" t="s">
        <v>320</v>
      </c>
      <c r="D128" s="1522"/>
      <c r="E128" s="933"/>
      <c r="F128" s="945"/>
      <c r="G128" s="905" t="s">
        <v>311</v>
      </c>
      <c r="H128" s="946"/>
      <c r="I128" s="947"/>
      <c r="J128" s="940" t="s">
        <v>505</v>
      </c>
      <c r="K128" s="935"/>
      <c r="L128" s="941"/>
      <c r="M128" s="884" t="s">
        <v>1167</v>
      </c>
    </row>
    <row r="129" spans="1:13" ht="18" customHeight="1">
      <c r="A129" s="906">
        <v>34</v>
      </c>
      <c r="B129" s="923" t="s">
        <v>502</v>
      </c>
      <c r="C129" s="1521" t="s">
        <v>503</v>
      </c>
      <c r="D129" s="1522"/>
      <c r="E129" s="933"/>
      <c r="F129" s="945"/>
      <c r="G129" s="905" t="s">
        <v>311</v>
      </c>
      <c r="H129" s="946"/>
      <c r="I129" s="947"/>
      <c r="J129" s="940" t="s">
        <v>505</v>
      </c>
      <c r="K129" s="935"/>
      <c r="L129" s="941"/>
      <c r="M129" s="884" t="s">
        <v>1168</v>
      </c>
    </row>
    <row r="130" spans="1:13" ht="18" customHeight="1">
      <c r="A130" s="891">
        <v>35</v>
      </c>
      <c r="B130" s="923" t="s">
        <v>501</v>
      </c>
      <c r="C130" s="1521" t="s">
        <v>322</v>
      </c>
      <c r="D130" s="1522"/>
      <c r="E130" s="933"/>
      <c r="F130" s="945"/>
      <c r="G130" s="905" t="s">
        <v>311</v>
      </c>
      <c r="H130" s="946"/>
      <c r="I130" s="947"/>
      <c r="J130" s="940" t="s">
        <v>433</v>
      </c>
      <c r="K130" s="935"/>
      <c r="L130" s="935"/>
      <c r="M130" s="884" t="s">
        <v>1169</v>
      </c>
    </row>
    <row r="131" spans="1:13" ht="18" customHeight="1">
      <c r="A131" s="906">
        <v>36</v>
      </c>
      <c r="B131" s="923" t="s">
        <v>484</v>
      </c>
      <c r="C131" s="1521" t="s">
        <v>498</v>
      </c>
      <c r="D131" s="1522"/>
      <c r="E131" s="933"/>
      <c r="F131" s="945"/>
      <c r="G131" s="905" t="s">
        <v>311</v>
      </c>
      <c r="H131" s="946"/>
      <c r="I131" s="947"/>
      <c r="J131" s="940" t="s">
        <v>433</v>
      </c>
      <c r="K131" s="935"/>
      <c r="L131" s="935"/>
      <c r="M131" s="884" t="s">
        <v>1170</v>
      </c>
    </row>
    <row r="132" spans="1:13" ht="18" customHeight="1">
      <c r="A132" s="949">
        <v>37</v>
      </c>
      <c r="B132" s="950" t="s">
        <v>487</v>
      </c>
      <c r="C132" s="1525" t="s">
        <v>317</v>
      </c>
      <c r="D132" s="1526"/>
      <c r="E132" s="951"/>
      <c r="F132" s="952"/>
      <c r="G132" s="1576" t="s">
        <v>311</v>
      </c>
      <c r="H132" s="1577"/>
      <c r="I132" s="1578"/>
      <c r="J132" s="1579" t="s">
        <v>433</v>
      </c>
      <c r="K132" s="1580"/>
      <c r="L132" s="1580"/>
      <c r="M132" s="901" t="s">
        <v>1171</v>
      </c>
    </row>
    <row r="133" spans="1:13" ht="18" customHeight="1">
      <c r="A133" s="871"/>
      <c r="C133" s="42"/>
      <c r="E133" s="42"/>
      <c r="F133" s="42"/>
      <c r="G133" s="42"/>
      <c r="H133" s="42"/>
      <c r="J133" s="42"/>
      <c r="K133" s="42"/>
      <c r="M133" s="42"/>
    </row>
    <row r="134" spans="1:13" ht="18" customHeight="1">
      <c r="A134" s="953"/>
      <c r="C134" s="42"/>
      <c r="E134" s="42"/>
      <c r="F134" s="42"/>
      <c r="G134" s="42"/>
      <c r="H134" s="42"/>
      <c r="J134" s="42"/>
      <c r="K134" s="42"/>
      <c r="M134" s="42"/>
    </row>
    <row r="135" spans="1:13" ht="18" customHeight="1">
      <c r="A135" s="868"/>
      <c r="C135" s="42"/>
      <c r="E135" s="42"/>
      <c r="F135" s="42"/>
      <c r="G135" s="42"/>
      <c r="H135" s="42"/>
      <c r="J135" s="42"/>
      <c r="K135" s="42"/>
      <c r="M135" s="42"/>
    </row>
    <row r="136" spans="1:13" ht="18" customHeight="1">
      <c r="A136" s="868"/>
      <c r="C136" s="42"/>
      <c r="E136" s="42"/>
      <c r="F136" s="42"/>
      <c r="G136" s="42"/>
      <c r="H136" s="42"/>
      <c r="J136" s="42"/>
      <c r="K136" s="42"/>
      <c r="M136" s="42"/>
    </row>
    <row r="137" spans="1:13" ht="18" customHeight="1">
      <c r="A137" s="868"/>
      <c r="C137" s="42"/>
      <c r="E137" s="42"/>
      <c r="F137" s="42"/>
      <c r="G137" s="42"/>
      <c r="H137" s="42"/>
      <c r="J137" s="42"/>
      <c r="K137" s="42"/>
      <c r="M137" s="42"/>
    </row>
    <row r="138" spans="1:13" ht="18" customHeight="1">
      <c r="A138" s="868"/>
      <c r="C138" s="42"/>
      <c r="E138" s="42"/>
      <c r="F138" s="42"/>
      <c r="G138" s="42"/>
      <c r="H138" s="42"/>
      <c r="J138" s="42"/>
      <c r="K138" s="42"/>
      <c r="M138" s="42"/>
    </row>
    <row r="139" spans="1:13" ht="18" customHeight="1">
      <c r="A139" s="953"/>
      <c r="C139" s="42"/>
      <c r="E139" s="42"/>
      <c r="F139" s="42"/>
      <c r="G139" s="42"/>
      <c r="H139" s="42"/>
      <c r="J139" s="42"/>
      <c r="K139" s="42"/>
      <c r="M139" s="42"/>
    </row>
    <row r="140" spans="1:13">
      <c r="A140" s="954"/>
    </row>
  </sheetData>
  <mergeCells count="147">
    <mergeCell ref="G83:M83"/>
    <mergeCell ref="C104:D104"/>
    <mergeCell ref="C105:D105"/>
    <mergeCell ref="G132:I132"/>
    <mergeCell ref="J132:L132"/>
    <mergeCell ref="J101:L101"/>
    <mergeCell ref="G101:I101"/>
    <mergeCell ref="J91:L91"/>
    <mergeCell ref="G116:I116"/>
    <mergeCell ref="G100:I100"/>
    <mergeCell ref="J100:L100"/>
    <mergeCell ref="J99:L99"/>
    <mergeCell ref="G91:I91"/>
    <mergeCell ref="G119:I119"/>
    <mergeCell ref="J98:L98"/>
    <mergeCell ref="G97:M97"/>
    <mergeCell ref="J102:L102"/>
    <mergeCell ref="G104:I104"/>
    <mergeCell ref="G99:I99"/>
    <mergeCell ref="G118:I118"/>
    <mergeCell ref="G115:I115"/>
    <mergeCell ref="G117:I117"/>
    <mergeCell ref="G121:I121"/>
    <mergeCell ref="J85:L85"/>
    <mergeCell ref="J86:L86"/>
    <mergeCell ref="J88:L88"/>
    <mergeCell ref="G98:I98"/>
    <mergeCell ref="C119:D119"/>
    <mergeCell ref="C116:D116"/>
    <mergeCell ref="C117:D117"/>
    <mergeCell ref="C118:D118"/>
    <mergeCell ref="C100:D100"/>
    <mergeCell ref="C102:D102"/>
    <mergeCell ref="C103:D103"/>
    <mergeCell ref="G96:M96"/>
    <mergeCell ref="C88:D88"/>
    <mergeCell ref="C89:D89"/>
    <mergeCell ref="C90:D90"/>
    <mergeCell ref="C91:D91"/>
    <mergeCell ref="C92:D92"/>
    <mergeCell ref="G65:I65"/>
    <mergeCell ref="J65:L65"/>
    <mergeCell ref="G63:M63"/>
    <mergeCell ref="B79:D79"/>
    <mergeCell ref="E79:F79"/>
    <mergeCell ref="J81:L81"/>
    <mergeCell ref="J90:L90"/>
    <mergeCell ref="J89:L89"/>
    <mergeCell ref="G88:I88"/>
    <mergeCell ref="G85:I85"/>
    <mergeCell ref="J87:L87"/>
    <mergeCell ref="G89:I89"/>
    <mergeCell ref="J84:L84"/>
    <mergeCell ref="B81:D81"/>
    <mergeCell ref="E81:F81"/>
    <mergeCell ref="B84:D84"/>
    <mergeCell ref="E84:F84"/>
    <mergeCell ref="G84:I84"/>
    <mergeCell ref="G81:I81"/>
    <mergeCell ref="G86:I86"/>
    <mergeCell ref="G87:I87"/>
    <mergeCell ref="J67:L67"/>
    <mergeCell ref="J66:K66"/>
    <mergeCell ref="G79:M79"/>
    <mergeCell ref="J68:L68"/>
    <mergeCell ref="J80:L80"/>
    <mergeCell ref="J70:L70"/>
    <mergeCell ref="G72:I72"/>
    <mergeCell ref="G69:I69"/>
    <mergeCell ref="J69:L69"/>
    <mergeCell ref="J71:L71"/>
    <mergeCell ref="J72:L72"/>
    <mergeCell ref="J73:L73"/>
    <mergeCell ref="G74:I74"/>
    <mergeCell ref="J74:L74"/>
    <mergeCell ref="G73:I73"/>
    <mergeCell ref="G80:I80"/>
    <mergeCell ref="G78:M78"/>
    <mergeCell ref="G64:I64"/>
    <mergeCell ref="J64:L64"/>
    <mergeCell ref="D18:F18"/>
    <mergeCell ref="D19:F19"/>
    <mergeCell ref="A2:M2"/>
    <mergeCell ref="A3:M3"/>
    <mergeCell ref="J5:K5"/>
    <mergeCell ref="I48:J48"/>
    <mergeCell ref="I49:J49"/>
    <mergeCell ref="I50:J50"/>
    <mergeCell ref="I51:J51"/>
    <mergeCell ref="I52:J52"/>
    <mergeCell ref="I53:J53"/>
    <mergeCell ref="L47:M47"/>
    <mergeCell ref="L48:M48"/>
    <mergeCell ref="L49:M49"/>
    <mergeCell ref="L50:M50"/>
    <mergeCell ref="L51:M51"/>
    <mergeCell ref="L52:M52"/>
    <mergeCell ref="L53:M53"/>
    <mergeCell ref="G62:M62"/>
    <mergeCell ref="E80:F80"/>
    <mergeCell ref="D15:F15"/>
    <mergeCell ref="C126:D126"/>
    <mergeCell ref="C127:D127"/>
    <mergeCell ref="C128:D128"/>
    <mergeCell ref="C129:D129"/>
    <mergeCell ref="C130:D130"/>
    <mergeCell ref="B97:D97"/>
    <mergeCell ref="E97:F97"/>
    <mergeCell ref="E98:F98"/>
    <mergeCell ref="B98:D98"/>
    <mergeCell ref="C101:D101"/>
    <mergeCell ref="C121:D121"/>
    <mergeCell ref="C115:D115"/>
    <mergeCell ref="B83:D83"/>
    <mergeCell ref="E83:F83"/>
    <mergeCell ref="C68:D68"/>
    <mergeCell ref="B63:D63"/>
    <mergeCell ref="E63:F63"/>
    <mergeCell ref="E64:F64"/>
    <mergeCell ref="B64:D64"/>
    <mergeCell ref="C66:D66"/>
    <mergeCell ref="C67:D67"/>
    <mergeCell ref="C69:D69"/>
    <mergeCell ref="C132:D132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25:D125"/>
    <mergeCell ref="C124:D124"/>
    <mergeCell ref="C123:D123"/>
    <mergeCell ref="C122:D122"/>
    <mergeCell ref="C120:D120"/>
    <mergeCell ref="C71:D71"/>
    <mergeCell ref="C72:D72"/>
    <mergeCell ref="C73:D73"/>
    <mergeCell ref="C74:D74"/>
    <mergeCell ref="C85:D85"/>
    <mergeCell ref="C86:D86"/>
    <mergeCell ref="C87:D87"/>
    <mergeCell ref="C131:D131"/>
    <mergeCell ref="B80:D80"/>
  </mergeCells>
  <phoneticPr fontId="4" type="noConversion"/>
  <pageMargins left="1.1811023622047245" right="0.78740157480314965" top="0.98425196850393704" bottom="0.78740157480314965" header="0" footer="0"/>
  <pageSetup paperSize="9" scale="65" firstPageNumber="13" orientation="portrait" r:id="rId1"/>
  <headerFooter alignWithMargins="0">
    <oddFooter>&amp;R&amp;6Jin</oddFooter>
  </headerFooter>
  <rowBreaks count="3" manualBreakCount="3">
    <brk id="53" max="12" man="1"/>
    <brk id="94" max="12" man="1"/>
    <brk id="133" max="12" man="1"/>
  </rowBreaks>
  <ignoredErrors>
    <ignoredError sqref="I1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90"/>
  <sheetViews>
    <sheetView showGridLines="0" showZeros="0" view="pageLayout" topLeftCell="A35" zoomScale="66" zoomScaleNormal="95" zoomScaleSheetLayoutView="86" zoomScalePageLayoutView="66" workbookViewId="0">
      <selection activeCell="F35" sqref="F35:H35"/>
    </sheetView>
  </sheetViews>
  <sheetFormatPr defaultColWidth="9" defaultRowHeight="21"/>
  <cols>
    <col min="1" max="1" width="22.81640625" style="42" customWidth="1"/>
    <col min="2" max="5" width="5.1796875" style="42" customWidth="1"/>
    <col min="6" max="6" width="5.6328125" style="42" customWidth="1"/>
    <col min="7" max="9" width="5.1796875" style="42" customWidth="1"/>
    <col min="10" max="10" width="6.36328125" style="42" customWidth="1"/>
    <col min="11" max="11" width="5.1796875" style="42" customWidth="1"/>
    <col min="12" max="12" width="7.36328125" style="42" customWidth="1"/>
    <col min="13" max="13" width="5.6328125" style="42" customWidth="1"/>
    <col min="14" max="16384" width="9" style="42"/>
  </cols>
  <sheetData>
    <row r="1" spans="1:12">
      <c r="L1" s="826"/>
    </row>
    <row r="2" spans="1:12" s="28" customFormat="1">
      <c r="A2" s="1496" t="s">
        <v>155</v>
      </c>
      <c r="B2" s="1496"/>
      <c r="C2" s="1496"/>
      <c r="D2" s="1496"/>
      <c r="E2" s="1496"/>
      <c r="F2" s="1496"/>
      <c r="G2" s="1496"/>
      <c r="H2" s="1496"/>
      <c r="I2" s="1496"/>
      <c r="J2" s="1496"/>
      <c r="K2" s="1496"/>
      <c r="L2" s="1496"/>
    </row>
    <row r="3" spans="1:12" s="28" customFormat="1">
      <c r="A3" s="1496" t="s">
        <v>467</v>
      </c>
      <c r="B3" s="1496"/>
      <c r="C3" s="1496"/>
      <c r="D3" s="1496"/>
      <c r="E3" s="1496"/>
      <c r="F3" s="1496"/>
      <c r="G3" s="1496"/>
      <c r="H3" s="1496"/>
      <c r="I3" s="1496"/>
      <c r="J3" s="1496"/>
      <c r="K3" s="1496"/>
      <c r="L3" s="1496"/>
    </row>
    <row r="4" spans="1:12" s="28" customFormat="1">
      <c r="A4" s="1496" t="s">
        <v>1302</v>
      </c>
      <c r="B4" s="1496"/>
      <c r="C4" s="1496"/>
      <c r="D4" s="1496"/>
      <c r="E4" s="1496"/>
      <c r="F4" s="1496"/>
      <c r="G4" s="1496"/>
      <c r="H4" s="1496"/>
      <c r="I4" s="1496"/>
      <c r="J4" s="1496"/>
      <c r="K4" s="1496"/>
      <c r="L4" s="1496"/>
    </row>
    <row r="5" spans="1:12">
      <c r="A5" s="42" t="s">
        <v>166</v>
      </c>
      <c r="D5" s="61" t="s">
        <v>163</v>
      </c>
      <c r="E5" s="1616"/>
      <c r="F5" s="1617"/>
      <c r="G5" s="61" t="s">
        <v>121</v>
      </c>
      <c r="K5" s="42" t="s">
        <v>164</v>
      </c>
    </row>
    <row r="6" spans="1:12" s="61" customFormat="1" ht="18.75">
      <c r="A6" s="62"/>
      <c r="B6" s="1598" t="s">
        <v>1400</v>
      </c>
      <c r="C6" s="1599"/>
      <c r="D6" s="1599"/>
      <c r="E6" s="1599"/>
      <c r="F6" s="1599"/>
      <c r="G6" s="1599"/>
      <c r="H6" s="1599"/>
      <c r="I6" s="1599"/>
      <c r="J6" s="1599"/>
      <c r="K6" s="1600"/>
      <c r="L6" s="142"/>
    </row>
    <row r="7" spans="1:12" s="61" customFormat="1" ht="18.75">
      <c r="A7" s="63" t="s">
        <v>156</v>
      </c>
      <c r="B7" s="1598" t="s">
        <v>157</v>
      </c>
      <c r="C7" s="1599"/>
      <c r="D7" s="1599"/>
      <c r="E7" s="1600"/>
      <c r="F7" s="1598" t="s">
        <v>161</v>
      </c>
      <c r="G7" s="1599"/>
      <c r="H7" s="1600"/>
      <c r="I7" s="1598" t="s">
        <v>162</v>
      </c>
      <c r="J7" s="1599"/>
      <c r="K7" s="1600"/>
      <c r="L7" s="143" t="s">
        <v>163</v>
      </c>
    </row>
    <row r="8" spans="1:12" s="61" customFormat="1" ht="18.75">
      <c r="A8" s="64"/>
      <c r="B8" s="662" t="s">
        <v>158</v>
      </c>
      <c r="C8" s="662" t="s">
        <v>159</v>
      </c>
      <c r="D8" s="662" t="s">
        <v>160</v>
      </c>
      <c r="E8" s="662" t="s">
        <v>135</v>
      </c>
      <c r="F8" s="662" t="s">
        <v>158</v>
      </c>
      <c r="G8" s="662" t="s">
        <v>159</v>
      </c>
      <c r="H8" s="662" t="s">
        <v>135</v>
      </c>
      <c r="I8" s="662" t="s">
        <v>158</v>
      </c>
      <c r="J8" s="662" t="s">
        <v>159</v>
      </c>
      <c r="K8" s="662" t="s">
        <v>135</v>
      </c>
      <c r="L8" s="144"/>
    </row>
    <row r="9" spans="1:12" s="61" customFormat="1" ht="18.75">
      <c r="A9" s="65" t="s">
        <v>163</v>
      </c>
      <c r="B9" s="66">
        <f>B11+B13+B15+B21</f>
        <v>77</v>
      </c>
      <c r="C9" s="66">
        <f>C11+C13+C15+C21+C23</f>
        <v>107</v>
      </c>
      <c r="D9" s="66">
        <f>D11+D15+D21+D23+D24</f>
        <v>76</v>
      </c>
      <c r="E9" s="66">
        <f>E11+E13+E15+E21+E23+E24</f>
        <v>260</v>
      </c>
      <c r="F9" s="66">
        <f>F12+F14+F16+F18+F22</f>
        <v>83</v>
      </c>
      <c r="G9" s="66">
        <f>G12+G14+G16+G18+G22</f>
        <v>71</v>
      </c>
      <c r="H9" s="66">
        <f>H12+H14+H16+H18+H22</f>
        <v>154</v>
      </c>
      <c r="I9" s="66">
        <f>SUM(I10:I25)</f>
        <v>0</v>
      </c>
      <c r="J9" s="66">
        <f>SUM(J10:J25)</f>
        <v>0</v>
      </c>
      <c r="K9" s="66">
        <f>SUM(K10:K25)</f>
        <v>0</v>
      </c>
      <c r="L9" s="66">
        <f>L11+L12+L13+L14+L15+L16+L18+L21+L22+L23+L24</f>
        <v>414</v>
      </c>
    </row>
    <row r="10" spans="1:12" s="61" customFormat="1" ht="18.75">
      <c r="A10" s="567" t="s">
        <v>344</v>
      </c>
      <c r="B10" s="152"/>
      <c r="C10" s="152"/>
      <c r="D10" s="152"/>
      <c r="E10" s="153">
        <f>SUM(B10:D10)</f>
        <v>0</v>
      </c>
      <c r="F10" s="152"/>
      <c r="G10" s="152"/>
      <c r="H10" s="153">
        <f>SUM(F10:G10)</f>
        <v>0</v>
      </c>
      <c r="I10" s="152"/>
      <c r="J10" s="152"/>
      <c r="K10" s="153">
        <f>SUM(I10:J10)</f>
        <v>0</v>
      </c>
      <c r="L10" s="154">
        <f>+E10+H10+K10</f>
        <v>0</v>
      </c>
    </row>
    <row r="11" spans="1:12" s="61" customFormat="1" ht="18.75">
      <c r="A11" s="595" t="s">
        <v>1337</v>
      </c>
      <c r="B11" s="611">
        <v>25</v>
      </c>
      <c r="C11" s="611">
        <v>22</v>
      </c>
      <c r="D11" s="611">
        <v>16</v>
      </c>
      <c r="E11" s="156">
        <f>B11+C11+D11</f>
        <v>63</v>
      </c>
      <c r="F11" s="611"/>
      <c r="G11" s="611"/>
      <c r="H11" s="156"/>
      <c r="I11" s="611" t="s">
        <v>423</v>
      </c>
      <c r="J11" s="611" t="s">
        <v>311</v>
      </c>
      <c r="K11" s="156" t="s">
        <v>311</v>
      </c>
      <c r="L11" s="156">
        <f>E11</f>
        <v>63</v>
      </c>
    </row>
    <row r="12" spans="1:12" s="61" customFormat="1" ht="18.75">
      <c r="A12" s="642" t="s">
        <v>691</v>
      </c>
      <c r="B12" s="625" t="s">
        <v>423</v>
      </c>
      <c r="C12" s="625" t="s">
        <v>311</v>
      </c>
      <c r="D12" s="625" t="s">
        <v>311</v>
      </c>
      <c r="E12" s="625" t="s">
        <v>423</v>
      </c>
      <c r="F12" s="625">
        <v>23</v>
      </c>
      <c r="G12" s="625">
        <v>13</v>
      </c>
      <c r="H12" s="625">
        <f>F12+G12</f>
        <v>36</v>
      </c>
      <c r="I12" s="625" t="s">
        <v>311</v>
      </c>
      <c r="J12" s="625" t="s">
        <v>311</v>
      </c>
      <c r="K12" s="625" t="s">
        <v>311</v>
      </c>
      <c r="L12" s="625">
        <f>F12+G12</f>
        <v>36</v>
      </c>
    </row>
    <row r="13" spans="1:12" s="61" customFormat="1" ht="18.75">
      <c r="A13" s="568" t="s">
        <v>1338</v>
      </c>
      <c r="B13" s="156">
        <v>10</v>
      </c>
      <c r="C13" s="156">
        <v>16</v>
      </c>
      <c r="D13" s="156"/>
      <c r="E13" s="156">
        <f>SUM(B13:D13)</f>
        <v>26</v>
      </c>
      <c r="F13" s="156"/>
      <c r="G13" s="156"/>
      <c r="H13" s="156"/>
      <c r="I13" s="156" t="s">
        <v>311</v>
      </c>
      <c r="J13" s="156" t="s">
        <v>311</v>
      </c>
      <c r="K13" s="156" t="s">
        <v>311</v>
      </c>
      <c r="L13" s="156">
        <f>E13+H13</f>
        <v>26</v>
      </c>
    </row>
    <row r="14" spans="1:12" s="61" customFormat="1" ht="18.75">
      <c r="A14" s="642" t="s">
        <v>1331</v>
      </c>
      <c r="B14" s="625" t="s">
        <v>423</v>
      </c>
      <c r="C14" s="625" t="s">
        <v>423</v>
      </c>
      <c r="D14" s="625" t="s">
        <v>1332</v>
      </c>
      <c r="E14" s="625" t="s">
        <v>1332</v>
      </c>
      <c r="F14" s="625">
        <v>12</v>
      </c>
      <c r="G14" s="625">
        <v>10</v>
      </c>
      <c r="H14" s="625">
        <f>F14+G14</f>
        <v>22</v>
      </c>
      <c r="I14" s="625" t="s">
        <v>423</v>
      </c>
      <c r="J14" s="625" t="s">
        <v>423</v>
      </c>
      <c r="K14" s="625" t="s">
        <v>423</v>
      </c>
      <c r="L14" s="625">
        <f>F14+G14</f>
        <v>22</v>
      </c>
    </row>
    <row r="15" spans="1:12" s="61" customFormat="1" ht="18.75">
      <c r="A15" s="568" t="s">
        <v>1339</v>
      </c>
      <c r="B15" s="156">
        <v>28</v>
      </c>
      <c r="C15" s="156">
        <v>26</v>
      </c>
      <c r="D15" s="156">
        <v>18</v>
      </c>
      <c r="E15" s="156">
        <f>SUM(B15:D15)</f>
        <v>72</v>
      </c>
      <c r="F15" s="156"/>
      <c r="G15" s="156"/>
      <c r="H15" s="156"/>
      <c r="I15" s="156" t="s">
        <v>311</v>
      </c>
      <c r="J15" s="156" t="s">
        <v>311</v>
      </c>
      <c r="K15" s="156" t="s">
        <v>311</v>
      </c>
      <c r="L15" s="156">
        <f>E15</f>
        <v>72</v>
      </c>
    </row>
    <row r="16" spans="1:12" s="61" customFormat="1" ht="18.75">
      <c r="A16" s="642" t="s">
        <v>1340</v>
      </c>
      <c r="B16" s="625" t="s">
        <v>311</v>
      </c>
      <c r="C16" s="625" t="s">
        <v>311</v>
      </c>
      <c r="D16" s="625" t="s">
        <v>311</v>
      </c>
      <c r="E16" s="625" t="s">
        <v>311</v>
      </c>
      <c r="F16" s="625">
        <v>25</v>
      </c>
      <c r="G16" s="625">
        <v>17</v>
      </c>
      <c r="H16" s="625">
        <f>F16+G16</f>
        <v>42</v>
      </c>
      <c r="I16" s="625" t="s">
        <v>311</v>
      </c>
      <c r="J16" s="625" t="s">
        <v>311</v>
      </c>
      <c r="K16" s="625" t="s">
        <v>311</v>
      </c>
      <c r="L16" s="625">
        <f>G16+F16</f>
        <v>42</v>
      </c>
    </row>
    <row r="17" spans="1:14" s="61" customFormat="1" ht="18.75">
      <c r="A17" s="568" t="s">
        <v>1341</v>
      </c>
      <c r="B17" s="156" t="s">
        <v>311</v>
      </c>
      <c r="C17" s="156" t="s">
        <v>311</v>
      </c>
      <c r="D17" s="156"/>
      <c r="E17" s="156"/>
      <c r="F17" s="156"/>
      <c r="G17" s="156"/>
      <c r="H17" s="156"/>
      <c r="I17" s="156" t="s">
        <v>311</v>
      </c>
      <c r="J17" s="156" t="s">
        <v>311</v>
      </c>
      <c r="K17" s="156" t="s">
        <v>311</v>
      </c>
      <c r="L17" s="156">
        <f>E17</f>
        <v>0</v>
      </c>
    </row>
    <row r="18" spans="1:14" s="61" customFormat="1" ht="18.75">
      <c r="A18" s="642" t="s">
        <v>692</v>
      </c>
      <c r="B18" s="625" t="s">
        <v>311</v>
      </c>
      <c r="C18" s="625" t="s">
        <v>311</v>
      </c>
      <c r="D18" s="625" t="s">
        <v>311</v>
      </c>
      <c r="E18" s="625" t="s">
        <v>311</v>
      </c>
      <c r="F18" s="625">
        <v>12</v>
      </c>
      <c r="G18" s="625">
        <v>9</v>
      </c>
      <c r="H18" s="625">
        <f>F18+G18</f>
        <v>21</v>
      </c>
      <c r="I18" s="625" t="s">
        <v>311</v>
      </c>
      <c r="J18" s="625" t="s">
        <v>311</v>
      </c>
      <c r="K18" s="625" t="s">
        <v>311</v>
      </c>
      <c r="L18" s="625">
        <f>G18+F18</f>
        <v>21</v>
      </c>
    </row>
    <row r="19" spans="1:14" s="69" customFormat="1" ht="0.75" hidden="1" customHeight="1">
      <c r="A19" s="566"/>
      <c r="B19" s="149"/>
      <c r="C19" s="149"/>
      <c r="D19" s="149"/>
      <c r="E19" s="149">
        <f t="shared" ref="E19:E20" si="0">SUM(B19:D19)</f>
        <v>0</v>
      </c>
      <c r="F19" s="149"/>
      <c r="G19" s="149"/>
      <c r="H19" s="149"/>
      <c r="I19" s="149"/>
      <c r="J19" s="149"/>
      <c r="K19" s="150">
        <f t="shared" ref="K19:K25" si="1">SUM(I19:J19)</f>
        <v>0</v>
      </c>
      <c r="L19" s="151">
        <f t="shared" ref="L19:L20" si="2">+E19+H19+K19</f>
        <v>0</v>
      </c>
      <c r="M19" s="61"/>
    </row>
    <row r="20" spans="1:14" s="572" customFormat="1" ht="18.75">
      <c r="A20" s="569" t="s">
        <v>345</v>
      </c>
      <c r="B20" s="570"/>
      <c r="C20" s="570"/>
      <c r="D20" s="570"/>
      <c r="E20" s="570">
        <f t="shared" si="0"/>
        <v>0</v>
      </c>
      <c r="F20" s="570"/>
      <c r="G20" s="570"/>
      <c r="H20" s="570"/>
      <c r="I20" s="570"/>
      <c r="J20" s="570"/>
      <c r="K20" s="570">
        <f t="shared" si="1"/>
        <v>0</v>
      </c>
      <c r="L20" s="570">
        <f t="shared" si="2"/>
        <v>0</v>
      </c>
      <c r="M20" s="571"/>
      <c r="N20" s="571"/>
    </row>
    <row r="21" spans="1:14" s="572" customFormat="1" ht="18.75">
      <c r="A21" s="573" t="s">
        <v>688</v>
      </c>
      <c r="B21" s="574">
        <v>14</v>
      </c>
      <c r="C21" s="574">
        <v>24</v>
      </c>
      <c r="D21" s="574">
        <v>22</v>
      </c>
      <c r="E21" s="574">
        <f>B21+C21+D21</f>
        <v>60</v>
      </c>
      <c r="F21" s="574"/>
      <c r="G21" s="574"/>
      <c r="H21" s="574"/>
      <c r="I21" s="574" t="s">
        <v>311</v>
      </c>
      <c r="J21" s="574" t="s">
        <v>311</v>
      </c>
      <c r="K21" s="574" t="s">
        <v>311</v>
      </c>
      <c r="L21" s="575">
        <f>B21+C21+D21+F21+G21</f>
        <v>60</v>
      </c>
      <c r="M21" s="571"/>
      <c r="N21" s="571"/>
    </row>
    <row r="22" spans="1:14" s="572" customFormat="1" ht="18.75">
      <c r="A22" s="568" t="s">
        <v>689</v>
      </c>
      <c r="B22" s="577" t="s">
        <v>423</v>
      </c>
      <c r="C22" s="577" t="s">
        <v>423</v>
      </c>
      <c r="D22" s="577" t="s">
        <v>423</v>
      </c>
      <c r="E22" s="577" t="s">
        <v>423</v>
      </c>
      <c r="F22" s="577">
        <v>11</v>
      </c>
      <c r="G22" s="577">
        <v>22</v>
      </c>
      <c r="H22" s="577">
        <f>F22+G22</f>
        <v>33</v>
      </c>
      <c r="I22" s="577" t="s">
        <v>311</v>
      </c>
      <c r="J22" s="577" t="s">
        <v>311</v>
      </c>
      <c r="K22" s="577" t="s">
        <v>311</v>
      </c>
      <c r="L22" s="577">
        <f>F22+G22</f>
        <v>33</v>
      </c>
    </row>
    <row r="23" spans="1:14" s="572" customFormat="1" ht="18.75">
      <c r="A23" s="573" t="s">
        <v>690</v>
      </c>
      <c r="B23" s="574"/>
      <c r="C23" s="574">
        <v>19</v>
      </c>
      <c r="D23" s="574">
        <v>7</v>
      </c>
      <c r="E23" s="574">
        <f>B23+C23+D23</f>
        <v>26</v>
      </c>
      <c r="F23" s="574" t="s">
        <v>423</v>
      </c>
      <c r="G23" s="574" t="s">
        <v>423</v>
      </c>
      <c r="H23" s="574" t="s">
        <v>423</v>
      </c>
      <c r="I23" s="574" t="s">
        <v>311</v>
      </c>
      <c r="J23" s="574" t="s">
        <v>311</v>
      </c>
      <c r="K23" s="574" t="s">
        <v>311</v>
      </c>
      <c r="L23" s="575">
        <f>B23+C23+D23</f>
        <v>26</v>
      </c>
      <c r="M23" s="571"/>
      <c r="N23" s="571"/>
    </row>
    <row r="24" spans="1:14" s="572" customFormat="1" ht="18.75">
      <c r="A24" s="568" t="s">
        <v>1402</v>
      </c>
      <c r="B24" s="576" t="s">
        <v>423</v>
      </c>
      <c r="C24" s="576" t="s">
        <v>423</v>
      </c>
      <c r="D24" s="576">
        <v>13</v>
      </c>
      <c r="E24" s="577">
        <f>D24</f>
        <v>13</v>
      </c>
      <c r="F24" s="577" t="s">
        <v>423</v>
      </c>
      <c r="G24" s="576" t="s">
        <v>423</v>
      </c>
      <c r="H24" s="577" t="s">
        <v>423</v>
      </c>
      <c r="I24" s="576" t="s">
        <v>311</v>
      </c>
      <c r="J24" s="576" t="s">
        <v>311</v>
      </c>
      <c r="K24" s="576" t="s">
        <v>311</v>
      </c>
      <c r="L24" s="577">
        <f>E24</f>
        <v>13</v>
      </c>
    </row>
    <row r="25" spans="1:14" s="581" customFormat="1" ht="18.75">
      <c r="A25" s="578"/>
      <c r="B25" s="579"/>
      <c r="C25" s="579"/>
      <c r="D25" s="579"/>
      <c r="E25" s="588" t="e">
        <f>E12+E13+E15+E18+E21+E23</f>
        <v>#VALUE!</v>
      </c>
      <c r="F25" s="579"/>
      <c r="G25" s="579"/>
      <c r="H25" s="588">
        <f>H12+H14+H15+H18+H21</f>
        <v>79</v>
      </c>
      <c r="I25" s="579"/>
      <c r="J25" s="579"/>
      <c r="K25" s="580">
        <f t="shared" si="1"/>
        <v>0</v>
      </c>
      <c r="L25" s="589"/>
      <c r="M25" s="572"/>
    </row>
    <row r="26" spans="1:14" s="582" customFormat="1" ht="18.75">
      <c r="A26" s="582" t="s">
        <v>167</v>
      </c>
      <c r="B26" s="582" t="s">
        <v>1366</v>
      </c>
      <c r="D26" s="582" t="s">
        <v>163</v>
      </c>
      <c r="E26" s="1620">
        <v>222</v>
      </c>
      <c r="F26" s="1620"/>
      <c r="G26" s="582" t="s">
        <v>121</v>
      </c>
    </row>
    <row r="27" spans="1:14" s="582" customFormat="1" ht="18.75">
      <c r="A27" s="583" t="s">
        <v>168</v>
      </c>
      <c r="B27" s="582">
        <v>222</v>
      </c>
      <c r="C27" s="583" t="s">
        <v>121</v>
      </c>
      <c r="D27" s="583">
        <v>2.2999999999999998</v>
      </c>
      <c r="E27" s="583" t="s">
        <v>170</v>
      </c>
      <c r="F27" s="583"/>
      <c r="G27" s="571">
        <v>222</v>
      </c>
      <c r="H27" s="583" t="s">
        <v>121</v>
      </c>
      <c r="I27" s="583">
        <v>2.2999999999999998</v>
      </c>
      <c r="J27" s="583" t="s">
        <v>172</v>
      </c>
      <c r="K27" s="583" t="s">
        <v>1413</v>
      </c>
      <c r="L27" s="583" t="s">
        <v>121</v>
      </c>
    </row>
    <row r="28" spans="1:14" s="582" customFormat="1" ht="18.75">
      <c r="A28" s="583" t="s">
        <v>169</v>
      </c>
      <c r="B28" s="582" t="s">
        <v>311</v>
      </c>
      <c r="C28" s="583" t="s">
        <v>121</v>
      </c>
      <c r="D28" s="583">
        <v>2.4</v>
      </c>
      <c r="E28" s="583" t="s">
        <v>171</v>
      </c>
      <c r="F28" s="583"/>
      <c r="G28" s="571" t="s">
        <v>423</v>
      </c>
      <c r="H28" s="583" t="s">
        <v>121</v>
      </c>
      <c r="I28" s="583">
        <v>2.4</v>
      </c>
      <c r="J28" s="583" t="s">
        <v>173</v>
      </c>
      <c r="K28" s="583" t="s">
        <v>1413</v>
      </c>
      <c r="L28" s="583" t="s">
        <v>121</v>
      </c>
    </row>
    <row r="29" spans="1:14" s="61" customFormat="1" ht="18.75">
      <c r="A29" s="56"/>
      <c r="B29" s="70"/>
      <c r="C29" s="56"/>
      <c r="D29" s="56"/>
      <c r="E29" s="56"/>
      <c r="F29" s="56"/>
      <c r="G29" s="70"/>
      <c r="H29" s="56"/>
      <c r="I29" s="56"/>
      <c r="J29" s="56"/>
      <c r="K29" s="56"/>
      <c r="L29" s="70"/>
      <c r="M29" s="56"/>
    </row>
    <row r="30" spans="1:14" s="61" customFormat="1" ht="18.75">
      <c r="A30" s="56"/>
      <c r="B30" s="70"/>
      <c r="C30" s="56"/>
      <c r="D30" s="56"/>
      <c r="E30" s="56"/>
      <c r="F30" s="56"/>
      <c r="G30" s="70"/>
      <c r="H30" s="56"/>
      <c r="I30" s="56"/>
      <c r="J30" s="56"/>
      <c r="K30" s="56"/>
      <c r="L30" s="70"/>
      <c r="M30" s="56"/>
    </row>
    <row r="31" spans="1:14" s="28" customFormat="1">
      <c r="A31" s="1496" t="s">
        <v>174</v>
      </c>
      <c r="B31" s="1496"/>
      <c r="C31" s="1496"/>
      <c r="D31" s="1496"/>
      <c r="E31" s="1496"/>
      <c r="F31" s="1496"/>
      <c r="G31" s="1496"/>
      <c r="H31" s="1496"/>
      <c r="I31" s="1496"/>
      <c r="J31" s="1496"/>
      <c r="K31" s="1496"/>
      <c r="L31" s="1496"/>
    </row>
    <row r="32" spans="1:14" s="28" customFormat="1">
      <c r="A32" s="1496" t="s">
        <v>1401</v>
      </c>
      <c r="B32" s="1496"/>
      <c r="C32" s="1496"/>
      <c r="D32" s="1496"/>
      <c r="E32" s="1496"/>
      <c r="F32" s="1496"/>
      <c r="G32" s="1496"/>
      <c r="H32" s="1496"/>
      <c r="I32" s="1496"/>
      <c r="J32" s="1496"/>
      <c r="K32" s="1496"/>
      <c r="L32" s="1496"/>
    </row>
    <row r="33" spans="1:13">
      <c r="A33" s="42" t="s">
        <v>166</v>
      </c>
      <c r="D33" s="61" t="s">
        <v>163</v>
      </c>
      <c r="E33" s="1616"/>
      <c r="F33" s="1617"/>
      <c r="G33" s="61" t="s">
        <v>121</v>
      </c>
      <c r="K33" s="42" t="s">
        <v>164</v>
      </c>
    </row>
    <row r="34" spans="1:13" s="61" customFormat="1" ht="18.75">
      <c r="A34" s="62"/>
      <c r="B34" s="1598" t="s">
        <v>1403</v>
      </c>
      <c r="C34" s="1599"/>
      <c r="D34" s="1599"/>
      <c r="E34" s="1599"/>
      <c r="F34" s="1599"/>
      <c r="G34" s="1599"/>
      <c r="H34" s="1599"/>
      <c r="I34" s="1599"/>
      <c r="J34" s="1599"/>
      <c r="K34" s="1600"/>
      <c r="L34" s="142"/>
    </row>
    <row r="35" spans="1:13" s="61" customFormat="1" ht="18.75">
      <c r="A35" s="63" t="s">
        <v>156</v>
      </c>
      <c r="B35" s="1598" t="s">
        <v>157</v>
      </c>
      <c r="C35" s="1599"/>
      <c r="D35" s="1599"/>
      <c r="E35" s="1600"/>
      <c r="F35" s="1598" t="s">
        <v>161</v>
      </c>
      <c r="G35" s="1599"/>
      <c r="H35" s="1600"/>
      <c r="I35" s="1618" t="s">
        <v>162</v>
      </c>
      <c r="J35" s="1618"/>
      <c r="K35" s="1618"/>
      <c r="L35" s="143" t="s">
        <v>163</v>
      </c>
    </row>
    <row r="36" spans="1:13" s="61" customFormat="1" ht="18.75">
      <c r="A36" s="64"/>
      <c r="B36" s="147" t="s">
        <v>158</v>
      </c>
      <c r="C36" s="147" t="s">
        <v>159</v>
      </c>
      <c r="D36" s="147" t="s">
        <v>160</v>
      </c>
      <c r="E36" s="147" t="s">
        <v>135</v>
      </c>
      <c r="F36" s="147" t="s">
        <v>158</v>
      </c>
      <c r="G36" s="147" t="s">
        <v>159</v>
      </c>
      <c r="H36" s="147" t="s">
        <v>135</v>
      </c>
      <c r="I36" s="147" t="s">
        <v>158</v>
      </c>
      <c r="J36" s="147" t="s">
        <v>159</v>
      </c>
      <c r="K36" s="147" t="s">
        <v>135</v>
      </c>
      <c r="L36" s="144"/>
    </row>
    <row r="37" spans="1:13" s="61" customFormat="1" ht="18.75">
      <c r="A37" s="65" t="s">
        <v>163</v>
      </c>
      <c r="B37" s="66">
        <f>B39+B41+B43+B45+B46+B50+B52</f>
        <v>280</v>
      </c>
      <c r="C37" s="66">
        <f>C39+C41+C43+C50</f>
        <v>77</v>
      </c>
      <c r="D37" s="66">
        <f>D39+D41+D43+D50+D52</f>
        <v>107</v>
      </c>
      <c r="E37" s="66">
        <f>E39+E41+E43+E45+E46+E50+E52</f>
        <v>464</v>
      </c>
      <c r="F37" s="66">
        <f>F40+F42+F44+F47+F51+F52</f>
        <v>120</v>
      </c>
      <c r="G37" s="66">
        <f>G40+G42+G44+G47+G51</f>
        <v>83</v>
      </c>
      <c r="H37" s="66">
        <f>H40+H42+H44+H47+H51+H52</f>
        <v>203</v>
      </c>
      <c r="I37" s="66"/>
      <c r="J37" s="66"/>
      <c r="K37" s="66"/>
      <c r="L37" s="66">
        <f>L39+L40+L41+L42+L43+L44+L45+L46+L47+L50+L51+L52</f>
        <v>667</v>
      </c>
    </row>
    <row r="38" spans="1:13" s="61" customFormat="1" ht="18.75">
      <c r="A38" s="567" t="s">
        <v>344</v>
      </c>
      <c r="B38" s="152"/>
      <c r="C38" s="152"/>
      <c r="D38" s="152"/>
      <c r="E38" s="153">
        <f>SUM(B38:D38)</f>
        <v>0</v>
      </c>
      <c r="F38" s="152"/>
      <c r="G38" s="152"/>
      <c r="H38" s="153">
        <f>SUM(F38:G38)</f>
        <v>0</v>
      </c>
      <c r="I38" s="152"/>
      <c r="J38" s="152"/>
      <c r="K38" s="153">
        <f>SUM(I38:J38)</f>
        <v>0</v>
      </c>
      <c r="L38" s="154">
        <f>+E38+H38+K38</f>
        <v>0</v>
      </c>
    </row>
    <row r="39" spans="1:13" s="61" customFormat="1" ht="18.75">
      <c r="A39" s="643" t="s">
        <v>1337</v>
      </c>
      <c r="B39" s="644">
        <v>40</v>
      </c>
      <c r="C39" s="624">
        <v>25</v>
      </c>
      <c r="D39" s="624">
        <v>22</v>
      </c>
      <c r="E39" s="625">
        <f>SUM(B39:D39)</f>
        <v>87</v>
      </c>
      <c r="F39" s="624"/>
      <c r="G39" s="666"/>
      <c r="H39" s="625"/>
      <c r="I39" s="645"/>
      <c r="J39" s="645"/>
      <c r="K39" s="646"/>
      <c r="L39" s="625">
        <f>B39+C39+D39</f>
        <v>87</v>
      </c>
    </row>
    <row r="40" spans="1:13" s="61" customFormat="1" ht="18.75">
      <c r="A40" s="568" t="s">
        <v>691</v>
      </c>
      <c r="B40" s="610" t="s">
        <v>423</v>
      </c>
      <c r="C40" s="156"/>
      <c r="D40" s="156"/>
      <c r="E40" s="156"/>
      <c r="F40" s="669">
        <v>20</v>
      </c>
      <c r="G40" s="610">
        <v>23</v>
      </c>
      <c r="H40" s="156">
        <f>SUM(F40:G40)</f>
        <v>43</v>
      </c>
      <c r="I40" s="156"/>
      <c r="J40" s="156"/>
      <c r="K40" s="156"/>
      <c r="L40" s="156">
        <f>H40</f>
        <v>43</v>
      </c>
    </row>
    <row r="41" spans="1:13" s="61" customFormat="1" ht="18.75">
      <c r="A41" s="642" t="s">
        <v>1338</v>
      </c>
      <c r="B41" s="644">
        <v>40</v>
      </c>
      <c r="C41" s="625">
        <v>10</v>
      </c>
      <c r="D41" s="625">
        <v>16</v>
      </c>
      <c r="E41" s="625">
        <f>SUM(B41:D41)</f>
        <v>66</v>
      </c>
      <c r="F41" s="670"/>
      <c r="G41" s="644"/>
      <c r="H41" s="625"/>
      <c r="I41" s="625"/>
      <c r="J41" s="625"/>
      <c r="K41" s="625"/>
      <c r="L41" s="625">
        <f>E41+H41</f>
        <v>66</v>
      </c>
    </row>
    <row r="42" spans="1:13" s="61" customFormat="1" ht="18.75">
      <c r="A42" s="568" t="s">
        <v>1331</v>
      </c>
      <c r="B42" s="610" t="s">
        <v>423</v>
      </c>
      <c r="C42" s="156"/>
      <c r="D42" s="156"/>
      <c r="E42" s="156"/>
      <c r="F42" s="669">
        <v>20</v>
      </c>
      <c r="G42" s="610">
        <v>12</v>
      </c>
      <c r="H42" s="156">
        <f>SUM(F42:G42)</f>
        <v>32</v>
      </c>
      <c r="I42" s="156"/>
      <c r="J42" s="156"/>
      <c r="K42" s="156"/>
      <c r="L42" s="156">
        <f>H42</f>
        <v>32</v>
      </c>
    </row>
    <row r="43" spans="1:13" s="61" customFormat="1" ht="18.75">
      <c r="A43" s="642" t="s">
        <v>1339</v>
      </c>
      <c r="B43" s="644">
        <v>40</v>
      </c>
      <c r="C43" s="625">
        <v>28</v>
      </c>
      <c r="D43" s="625">
        <v>26</v>
      </c>
      <c r="E43" s="625">
        <f>SUM(B43:D43)</f>
        <v>94</v>
      </c>
      <c r="F43" s="670"/>
      <c r="G43" s="644"/>
      <c r="H43" s="625"/>
      <c r="I43" s="625"/>
      <c r="J43" s="625"/>
      <c r="K43" s="625"/>
      <c r="L43" s="625">
        <f>E43</f>
        <v>94</v>
      </c>
    </row>
    <row r="44" spans="1:13" s="61" customFormat="1" ht="18.75">
      <c r="A44" s="568" t="s">
        <v>1340</v>
      </c>
      <c r="B44" s="610" t="s">
        <v>423</v>
      </c>
      <c r="C44" s="156"/>
      <c r="D44" s="156"/>
      <c r="E44" s="156"/>
      <c r="F44" s="669">
        <v>20</v>
      </c>
      <c r="G44" s="610">
        <v>25</v>
      </c>
      <c r="H44" s="156">
        <f>SUM(F44:G44)</f>
        <v>45</v>
      </c>
      <c r="I44" s="156"/>
      <c r="J44" s="156"/>
      <c r="K44" s="156"/>
      <c r="L44" s="156">
        <f>H44</f>
        <v>45</v>
      </c>
    </row>
    <row r="45" spans="1:13" s="61" customFormat="1" ht="18.75">
      <c r="A45" s="568" t="s">
        <v>1389</v>
      </c>
      <c r="B45" s="610">
        <v>40</v>
      </c>
      <c r="C45" s="156"/>
      <c r="D45" s="156"/>
      <c r="E45" s="156">
        <f>SUM(B45:D45)</f>
        <v>40</v>
      </c>
      <c r="F45" s="669"/>
      <c r="G45" s="610"/>
      <c r="H45" s="156"/>
      <c r="I45" s="156"/>
      <c r="J45" s="156"/>
      <c r="K45" s="156"/>
      <c r="L45" s="156">
        <f>B46</f>
        <v>40</v>
      </c>
    </row>
    <row r="46" spans="1:13" s="61" customFormat="1" ht="18.75">
      <c r="A46" s="642" t="s">
        <v>1341</v>
      </c>
      <c r="B46" s="644">
        <v>40</v>
      </c>
      <c r="C46" s="625"/>
      <c r="D46" s="625"/>
      <c r="E46" s="625">
        <f>SUM(B46:D46)</f>
        <v>40</v>
      </c>
      <c r="F46" s="670"/>
      <c r="G46" s="644"/>
      <c r="H46" s="625"/>
      <c r="I46" s="625"/>
      <c r="J46" s="625"/>
      <c r="K46" s="625"/>
      <c r="L46" s="625">
        <f>E46</f>
        <v>40</v>
      </c>
    </row>
    <row r="47" spans="1:13" s="61" customFormat="1" ht="18.75">
      <c r="A47" s="568" t="s">
        <v>692</v>
      </c>
      <c r="B47" s="610" t="s">
        <v>423</v>
      </c>
      <c r="C47" s="156"/>
      <c r="D47" s="156"/>
      <c r="E47" s="156"/>
      <c r="F47" s="669">
        <v>20</v>
      </c>
      <c r="G47" s="610">
        <v>12</v>
      </c>
      <c r="H47" s="156">
        <f>SUM(F47:G47)</f>
        <v>32</v>
      </c>
      <c r="I47" s="156"/>
      <c r="J47" s="156"/>
      <c r="K47" s="156"/>
      <c r="L47" s="156">
        <f t="shared" ref="L47" si="3">H47</f>
        <v>32</v>
      </c>
    </row>
    <row r="48" spans="1:13" s="69" customFormat="1" ht="0.75" hidden="1" customHeight="1">
      <c r="A48" s="566"/>
      <c r="B48" s="150"/>
      <c r="C48" s="150"/>
      <c r="D48" s="150"/>
      <c r="E48" s="149"/>
      <c r="F48" s="150"/>
      <c r="G48" s="667"/>
      <c r="H48" s="149"/>
      <c r="I48" s="149"/>
      <c r="J48" s="149"/>
      <c r="K48" s="150"/>
      <c r="L48" s="151">
        <f t="shared" ref="L48:L49" si="4">+E48+H48+K48</f>
        <v>0</v>
      </c>
      <c r="M48" s="61"/>
    </row>
    <row r="49" spans="1:14" s="572" customFormat="1" ht="18.75">
      <c r="A49" s="569" t="s">
        <v>345</v>
      </c>
      <c r="B49" s="570"/>
      <c r="C49" s="570"/>
      <c r="D49" s="570"/>
      <c r="E49" s="570"/>
      <c r="F49" s="570"/>
      <c r="G49" s="668"/>
      <c r="H49" s="570"/>
      <c r="I49" s="570"/>
      <c r="J49" s="570"/>
      <c r="K49" s="570"/>
      <c r="L49" s="570">
        <f t="shared" si="4"/>
        <v>0</v>
      </c>
      <c r="M49" s="571"/>
      <c r="N49" s="571"/>
    </row>
    <row r="50" spans="1:14" s="572" customFormat="1" ht="18.75">
      <c r="A50" s="573" t="s">
        <v>688</v>
      </c>
      <c r="B50" s="571">
        <v>40</v>
      </c>
      <c r="C50" s="574">
        <v>14</v>
      </c>
      <c r="D50" s="574">
        <v>24</v>
      </c>
      <c r="E50" s="574">
        <f>SUM(B50:D50)</f>
        <v>78</v>
      </c>
      <c r="F50" s="574"/>
      <c r="G50" s="574"/>
      <c r="H50" s="574"/>
      <c r="I50" s="574"/>
      <c r="J50" s="574"/>
      <c r="K50" s="574"/>
      <c r="L50" s="575">
        <f>E50</f>
        <v>78</v>
      </c>
      <c r="M50" s="571"/>
      <c r="N50" s="571"/>
    </row>
    <row r="51" spans="1:14" s="572" customFormat="1" ht="18.75">
      <c r="A51" s="568" t="s">
        <v>689</v>
      </c>
      <c r="B51" s="612" t="s">
        <v>423</v>
      </c>
      <c r="C51" s="577"/>
      <c r="D51" s="577"/>
      <c r="E51" s="577"/>
      <c r="F51" s="577">
        <v>20</v>
      </c>
      <c r="G51" s="577">
        <v>11</v>
      </c>
      <c r="H51" s="577">
        <f>SUM(F51:G51)</f>
        <v>31</v>
      </c>
      <c r="I51" s="577"/>
      <c r="J51" s="577"/>
      <c r="K51" s="577"/>
      <c r="L51" s="577">
        <f>H51</f>
        <v>31</v>
      </c>
    </row>
    <row r="52" spans="1:14" s="572" customFormat="1" ht="18.75">
      <c r="A52" s="573" t="s">
        <v>690</v>
      </c>
      <c r="B52" s="571">
        <v>40</v>
      </c>
      <c r="C52" s="574"/>
      <c r="D52" s="574">
        <v>19</v>
      </c>
      <c r="E52" s="574">
        <f>SUM(B52:D52)</f>
        <v>59</v>
      </c>
      <c r="F52" s="574">
        <v>20</v>
      </c>
      <c r="G52" s="574"/>
      <c r="H52" s="574">
        <f>F52</f>
        <v>20</v>
      </c>
      <c r="I52" s="574"/>
      <c r="J52" s="574"/>
      <c r="K52" s="574"/>
      <c r="L52" s="575">
        <f>E52+H52</f>
        <v>79</v>
      </c>
      <c r="M52" s="571"/>
      <c r="N52" s="571"/>
    </row>
    <row r="53" spans="1:14" s="572" customFormat="1" ht="18.75">
      <c r="A53" s="638" t="s">
        <v>693</v>
      </c>
      <c r="B53" s="639" t="s">
        <v>423</v>
      </c>
      <c r="C53" s="640" t="s">
        <v>423</v>
      </c>
      <c r="D53" s="640"/>
      <c r="E53" s="641"/>
      <c r="F53" s="641"/>
      <c r="G53" s="640"/>
      <c r="H53" s="641"/>
      <c r="I53" s="640"/>
      <c r="J53" s="640"/>
      <c r="K53" s="640"/>
      <c r="L53" s="641">
        <f>H53</f>
        <v>0</v>
      </c>
    </row>
    <row r="54" spans="1:14" s="637" customFormat="1" ht="18.75">
      <c r="A54" s="633"/>
      <c r="B54" s="634"/>
      <c r="C54" s="635"/>
      <c r="D54" s="635"/>
      <c r="E54" s="636"/>
      <c r="F54" s="636"/>
      <c r="G54" s="635"/>
      <c r="H54" s="636"/>
      <c r="I54" s="635"/>
      <c r="J54" s="635"/>
      <c r="K54" s="635"/>
      <c r="L54" s="636"/>
    </row>
    <row r="55" spans="1:14" s="582" customFormat="1" ht="18.75">
      <c r="A55" s="582" t="s">
        <v>167</v>
      </c>
      <c r="B55" s="582" t="s">
        <v>1404</v>
      </c>
      <c r="D55" s="582" t="s">
        <v>163</v>
      </c>
      <c r="E55" s="1619" t="s">
        <v>1365</v>
      </c>
      <c r="F55" s="1619"/>
      <c r="G55" s="582" t="s">
        <v>121</v>
      </c>
    </row>
    <row r="56" spans="1:14" s="582" customFormat="1" ht="18.75">
      <c r="A56" s="583" t="s">
        <v>168</v>
      </c>
      <c r="B56" s="582" t="s">
        <v>1363</v>
      </c>
      <c r="C56" s="583" t="s">
        <v>121</v>
      </c>
      <c r="D56" s="583">
        <v>2.2999999999999998</v>
      </c>
      <c r="E56" s="583" t="s">
        <v>170</v>
      </c>
      <c r="F56" s="583"/>
      <c r="G56" s="571" t="s">
        <v>1364</v>
      </c>
      <c r="H56" s="583" t="s">
        <v>121</v>
      </c>
      <c r="I56" s="583">
        <v>2.2999999999999998</v>
      </c>
      <c r="J56" s="583" t="s">
        <v>172</v>
      </c>
      <c r="K56" s="583" t="s">
        <v>1413</v>
      </c>
      <c r="L56" s="583" t="s">
        <v>121</v>
      </c>
    </row>
    <row r="57" spans="1:14" s="582" customFormat="1" ht="18.75">
      <c r="A57" s="583" t="s">
        <v>169</v>
      </c>
      <c r="B57" s="582" t="s">
        <v>1362</v>
      </c>
      <c r="C57" s="583" t="s">
        <v>121</v>
      </c>
      <c r="D57" s="583">
        <v>2.4</v>
      </c>
      <c r="E57" s="583" t="s">
        <v>171</v>
      </c>
      <c r="F57" s="583"/>
      <c r="G57" s="571" t="s">
        <v>346</v>
      </c>
      <c r="H57" s="583" t="s">
        <v>121</v>
      </c>
      <c r="I57" s="583">
        <v>2.4</v>
      </c>
      <c r="J57" s="583" t="s">
        <v>173</v>
      </c>
      <c r="K57" s="583" t="s">
        <v>1413</v>
      </c>
      <c r="L57" s="583" t="s">
        <v>121</v>
      </c>
    </row>
    <row r="58" spans="1:14" s="582" customFormat="1" ht="18.75">
      <c r="A58" s="583"/>
      <c r="C58" s="583"/>
      <c r="D58" s="583"/>
      <c r="E58" s="583"/>
      <c r="F58" s="583"/>
      <c r="G58" s="571"/>
      <c r="H58" s="583"/>
      <c r="I58" s="583"/>
      <c r="J58" s="583"/>
      <c r="K58" s="583"/>
      <c r="M58" s="583"/>
    </row>
    <row r="59" spans="1:14" s="582" customFormat="1" ht="18.75">
      <c r="A59" s="583"/>
      <c r="C59" s="583"/>
      <c r="D59" s="583"/>
      <c r="E59" s="583"/>
      <c r="F59" s="583"/>
      <c r="G59" s="571"/>
      <c r="H59" s="583"/>
      <c r="I59" s="583"/>
      <c r="J59" s="583"/>
      <c r="K59" s="583"/>
      <c r="M59" s="583"/>
    </row>
    <row r="60" spans="1:14" s="582" customFormat="1" ht="18.75">
      <c r="A60" s="583"/>
      <c r="C60" s="583"/>
      <c r="D60" s="583"/>
      <c r="E60" s="583"/>
      <c r="F60" s="583"/>
      <c r="H60" s="583"/>
      <c r="I60" s="583"/>
      <c r="J60" s="583"/>
      <c r="K60" s="583"/>
      <c r="M60" s="583"/>
    </row>
    <row r="61" spans="1:14" s="582" customFormat="1" ht="18.75">
      <c r="A61" s="583"/>
      <c r="C61" s="583"/>
      <c r="D61" s="583"/>
      <c r="E61" s="583"/>
      <c r="F61" s="583"/>
      <c r="H61" s="583"/>
      <c r="I61" s="583"/>
      <c r="J61" s="583"/>
      <c r="K61" s="583"/>
      <c r="M61" s="583"/>
    </row>
    <row r="62" spans="1:14" s="582" customFormat="1">
      <c r="A62" s="1496" t="s">
        <v>1380</v>
      </c>
      <c r="B62" s="1496"/>
      <c r="C62" s="1496"/>
      <c r="D62" s="1496"/>
      <c r="E62" s="1496"/>
      <c r="F62" s="1496"/>
      <c r="G62" s="1496"/>
      <c r="H62" s="1496"/>
      <c r="I62" s="1496"/>
      <c r="J62" s="1496"/>
      <c r="K62" s="1496"/>
      <c r="L62" s="1496"/>
      <c r="M62" s="583"/>
    </row>
    <row r="63" spans="1:14" s="582" customFormat="1">
      <c r="A63" s="1496" t="s">
        <v>1401</v>
      </c>
      <c r="B63" s="1496"/>
      <c r="C63" s="1496"/>
      <c r="D63" s="1496"/>
      <c r="E63" s="1496"/>
      <c r="F63" s="1496"/>
      <c r="G63" s="1496"/>
      <c r="H63" s="1496"/>
      <c r="I63" s="1496"/>
      <c r="J63" s="1496"/>
      <c r="K63" s="1496"/>
      <c r="L63" s="1496"/>
      <c r="M63" s="583"/>
    </row>
    <row r="64" spans="1:14" s="61" customFormat="1" ht="24" customHeight="1">
      <c r="A64" s="1621" t="s">
        <v>156</v>
      </c>
      <c r="B64" s="1622"/>
      <c r="C64" s="1623"/>
      <c r="D64" s="1598" t="s">
        <v>1403</v>
      </c>
      <c r="E64" s="1599"/>
      <c r="F64" s="1599"/>
      <c r="G64" s="1600"/>
      <c r="H64" s="1630" t="s">
        <v>163</v>
      </c>
      <c r="J64" s="652"/>
      <c r="K64" s="652"/>
    </row>
    <row r="65" spans="1:14" s="61" customFormat="1" ht="18.75">
      <c r="A65" s="1624"/>
      <c r="B65" s="1625"/>
      <c r="C65" s="1626"/>
      <c r="D65" s="1598" t="s">
        <v>1378</v>
      </c>
      <c r="E65" s="1599"/>
      <c r="F65" s="1599"/>
      <c r="G65" s="1600"/>
      <c r="H65" s="1631"/>
      <c r="J65" s="648"/>
      <c r="K65" s="648"/>
    </row>
    <row r="66" spans="1:14" s="61" customFormat="1" ht="18.75">
      <c r="A66" s="1627"/>
      <c r="B66" s="1628"/>
      <c r="C66" s="1629"/>
      <c r="D66" s="622" t="s">
        <v>1379</v>
      </c>
      <c r="E66" s="623" t="s">
        <v>1407</v>
      </c>
      <c r="F66" s="623" t="s">
        <v>1406</v>
      </c>
      <c r="G66" s="623" t="s">
        <v>1405</v>
      </c>
      <c r="H66" s="1632"/>
      <c r="J66" s="648"/>
      <c r="K66" s="648"/>
    </row>
    <row r="67" spans="1:14" s="61" customFormat="1" ht="18.75">
      <c r="A67" s="1610" t="s">
        <v>163</v>
      </c>
      <c r="B67" s="1611"/>
      <c r="C67" s="1612"/>
      <c r="D67" s="66">
        <f>D69+D70+D71+D72+D73+D75+D76+D77+D78+D79+D80</f>
        <v>440</v>
      </c>
      <c r="E67" s="66">
        <f>SUM(E68:E80)</f>
        <v>0</v>
      </c>
      <c r="F67" s="66">
        <f>F72+F73+F77+F79</f>
        <v>99</v>
      </c>
      <c r="G67" s="66">
        <f>G69+G72+G73+G77+G79</f>
        <v>107</v>
      </c>
      <c r="H67" s="66">
        <f>H69+H70+H71+H72+H73+H75+H76+H77+H78+H79+H80</f>
        <v>646</v>
      </c>
      <c r="J67" s="649"/>
      <c r="K67" s="649"/>
    </row>
    <row r="68" spans="1:14" s="61" customFormat="1" ht="18.75">
      <c r="A68" s="1607" t="s">
        <v>344</v>
      </c>
      <c r="B68" s="1608"/>
      <c r="C68" s="1609"/>
      <c r="D68" s="152"/>
      <c r="E68" s="152"/>
      <c r="F68" s="152"/>
      <c r="G68" s="153">
        <f>SUM(D68:F68)</f>
        <v>0</v>
      </c>
      <c r="H68" s="154"/>
      <c r="J68" s="650"/>
      <c r="K68" s="651"/>
    </row>
    <row r="69" spans="1:14" s="61" customFormat="1" ht="19.5">
      <c r="A69" s="1613" t="s">
        <v>1367</v>
      </c>
      <c r="B69" s="1614"/>
      <c r="C69" s="1615"/>
      <c r="D69" s="67">
        <v>40</v>
      </c>
      <c r="E69" s="67" t="s">
        <v>311</v>
      </c>
      <c r="F69" s="67"/>
      <c r="G69" s="67">
        <v>11</v>
      </c>
      <c r="H69" s="625">
        <f>D69+G69</f>
        <v>51</v>
      </c>
      <c r="J69" s="647"/>
      <c r="K69" s="647"/>
    </row>
    <row r="70" spans="1:14" s="61" customFormat="1" ht="19.5">
      <c r="A70" s="1601" t="s">
        <v>1368</v>
      </c>
      <c r="B70" s="1602"/>
      <c r="C70" s="1603"/>
      <c r="D70" s="68">
        <v>40</v>
      </c>
      <c r="E70" s="68" t="s">
        <v>311</v>
      </c>
      <c r="F70" s="68"/>
      <c r="G70" s="68"/>
      <c r="H70" s="68">
        <f>SUM(D70:G70)</f>
        <v>40</v>
      </c>
      <c r="J70" s="647"/>
      <c r="K70" s="647"/>
    </row>
    <row r="71" spans="1:14" s="61" customFormat="1" ht="19.5">
      <c r="A71" s="1604" t="s">
        <v>1369</v>
      </c>
      <c r="B71" s="1605"/>
      <c r="C71" s="1606"/>
      <c r="D71" s="67">
        <v>40</v>
      </c>
      <c r="E71" s="67" t="s">
        <v>311</v>
      </c>
      <c r="F71" s="67"/>
      <c r="G71" s="67"/>
      <c r="H71" s="625">
        <f>D71</f>
        <v>40</v>
      </c>
      <c r="J71" s="647"/>
      <c r="K71" s="647"/>
    </row>
    <row r="72" spans="1:14" s="61" customFormat="1" ht="19.5">
      <c r="A72" s="1601" t="s">
        <v>1370</v>
      </c>
      <c r="B72" s="1602"/>
      <c r="C72" s="1603"/>
      <c r="D72" s="68">
        <v>40</v>
      </c>
      <c r="E72" s="68" t="s">
        <v>311</v>
      </c>
      <c r="F72" s="68">
        <v>35</v>
      </c>
      <c r="G72" s="68">
        <v>24</v>
      </c>
      <c r="H72" s="68">
        <f>D72+F72+G72</f>
        <v>99</v>
      </c>
      <c r="J72" s="647"/>
      <c r="K72" s="647"/>
    </row>
    <row r="73" spans="1:14" s="61" customFormat="1" ht="19.5">
      <c r="A73" s="1604" t="s">
        <v>1371</v>
      </c>
      <c r="B73" s="1605"/>
      <c r="C73" s="1606"/>
      <c r="D73" s="67">
        <v>40</v>
      </c>
      <c r="E73" s="67" t="s">
        <v>311</v>
      </c>
      <c r="F73" s="67">
        <v>15</v>
      </c>
      <c r="G73" s="67">
        <v>23</v>
      </c>
      <c r="H73" s="625">
        <f>D73+F73+G73</f>
        <v>78</v>
      </c>
      <c r="J73" s="647"/>
      <c r="K73" s="647"/>
    </row>
    <row r="74" spans="1:14" s="61" customFormat="1" ht="18.75">
      <c r="A74" s="1607" t="s">
        <v>345</v>
      </c>
      <c r="B74" s="1608"/>
      <c r="C74" s="1609"/>
      <c r="D74" s="155"/>
      <c r="E74" s="155"/>
      <c r="F74" s="155"/>
      <c r="G74" s="155"/>
      <c r="H74" s="155"/>
      <c r="J74" s="647"/>
      <c r="K74" s="649"/>
      <c r="M74" s="70"/>
      <c r="N74" s="70"/>
    </row>
    <row r="75" spans="1:14" s="61" customFormat="1" ht="18.75">
      <c r="A75" s="1589" t="s">
        <v>1372</v>
      </c>
      <c r="B75" s="1590"/>
      <c r="C75" s="1591"/>
      <c r="D75" s="67">
        <v>40</v>
      </c>
      <c r="E75" s="67" t="s">
        <v>311</v>
      </c>
      <c r="F75" s="67"/>
      <c r="G75" s="67"/>
      <c r="H75" s="625">
        <f>D75</f>
        <v>40</v>
      </c>
      <c r="J75" s="647"/>
      <c r="K75" s="647"/>
      <c r="M75" s="70"/>
      <c r="N75" s="70"/>
    </row>
    <row r="76" spans="1:14" s="61" customFormat="1" ht="18.75">
      <c r="A76" s="1592" t="s">
        <v>1373</v>
      </c>
      <c r="B76" s="1593"/>
      <c r="C76" s="1594"/>
      <c r="D76" s="68">
        <v>40</v>
      </c>
      <c r="E76" s="68" t="s">
        <v>311</v>
      </c>
      <c r="F76" s="68"/>
      <c r="G76" s="68"/>
      <c r="H76" s="68">
        <f>D76</f>
        <v>40</v>
      </c>
      <c r="J76" s="647"/>
      <c r="K76" s="647"/>
    </row>
    <row r="77" spans="1:14" s="61" customFormat="1" ht="18.75">
      <c r="A77" s="1589" t="s">
        <v>1374</v>
      </c>
      <c r="B77" s="1590"/>
      <c r="C77" s="1591"/>
      <c r="D77" s="67">
        <v>40</v>
      </c>
      <c r="E77" s="67" t="s">
        <v>311</v>
      </c>
      <c r="F77" s="67">
        <v>29</v>
      </c>
      <c r="G77" s="67">
        <v>28</v>
      </c>
      <c r="H77" s="625">
        <f>D77+F77+G77</f>
        <v>97</v>
      </c>
      <c r="J77" s="647"/>
      <c r="K77" s="647"/>
      <c r="M77" s="70"/>
      <c r="N77" s="70"/>
    </row>
    <row r="78" spans="1:14" s="61" customFormat="1" ht="18.75">
      <c r="A78" s="1592" t="s">
        <v>1375</v>
      </c>
      <c r="B78" s="1593"/>
      <c r="C78" s="1594"/>
      <c r="D78" s="68">
        <v>40</v>
      </c>
      <c r="E78" s="68" t="s">
        <v>311</v>
      </c>
      <c r="F78" s="68"/>
      <c r="G78" s="68"/>
      <c r="H78" s="68">
        <f>D78</f>
        <v>40</v>
      </c>
      <c r="J78" s="647"/>
      <c r="K78" s="647"/>
    </row>
    <row r="79" spans="1:14" s="295" customFormat="1" ht="18.75">
      <c r="A79" s="1589" t="s">
        <v>1376</v>
      </c>
      <c r="B79" s="1590"/>
      <c r="C79" s="1591"/>
      <c r="D79" s="625">
        <v>40</v>
      </c>
      <c r="E79" s="625"/>
      <c r="F79" s="625">
        <v>20</v>
      </c>
      <c r="G79" s="625">
        <v>21</v>
      </c>
      <c r="H79" s="625">
        <f>D79+F79+G79</f>
        <v>81</v>
      </c>
      <c r="J79" s="647"/>
      <c r="K79" s="647"/>
    </row>
    <row r="80" spans="1:14" s="627" customFormat="1" ht="21.75" customHeight="1">
      <c r="A80" s="1595" t="s">
        <v>1377</v>
      </c>
      <c r="B80" s="1596"/>
      <c r="C80" s="1597"/>
      <c r="D80" s="653">
        <v>40</v>
      </c>
      <c r="E80" s="626"/>
      <c r="F80" s="653"/>
      <c r="G80" s="653"/>
      <c r="H80" s="653">
        <f>D80</f>
        <v>40</v>
      </c>
      <c r="I80" s="632"/>
      <c r="J80" s="630"/>
      <c r="K80" s="631"/>
      <c r="L80" s="632"/>
      <c r="M80" s="632"/>
    </row>
    <row r="81" spans="1:13" s="632" customFormat="1" ht="21.75" customHeight="1">
      <c r="A81" s="628"/>
      <c r="B81" s="629"/>
      <c r="C81" s="630"/>
      <c r="D81" s="630"/>
      <c r="E81" s="631"/>
      <c r="F81" s="630"/>
      <c r="G81" s="630"/>
      <c r="H81" s="631"/>
      <c r="I81" s="630"/>
      <c r="J81" s="630"/>
      <c r="K81" s="631"/>
      <c r="L81" s="631"/>
    </row>
    <row r="82" spans="1:13" s="61" customFormat="1" ht="18.75">
      <c r="A82" s="61" t="s">
        <v>167</v>
      </c>
      <c r="B82" s="61" t="s">
        <v>1404</v>
      </c>
      <c r="D82" s="61" t="s">
        <v>163</v>
      </c>
      <c r="E82" s="1616" t="s">
        <v>423</v>
      </c>
      <c r="F82" s="1616"/>
      <c r="G82" s="61" t="s">
        <v>121</v>
      </c>
    </row>
    <row r="83" spans="1:13" s="61" customFormat="1" ht="18.75">
      <c r="A83" s="56" t="s">
        <v>168</v>
      </c>
      <c r="B83" s="661">
        <v>1000</v>
      </c>
      <c r="C83" s="56" t="s">
        <v>121</v>
      </c>
      <c r="D83" s="56">
        <v>2.2999999999999998</v>
      </c>
      <c r="E83" s="56" t="s">
        <v>170</v>
      </c>
      <c r="F83" s="56"/>
      <c r="G83" s="70" t="s">
        <v>423</v>
      </c>
      <c r="H83" s="56" t="s">
        <v>121</v>
      </c>
      <c r="I83" s="56" t="s">
        <v>1381</v>
      </c>
      <c r="J83" s="56"/>
      <c r="K83" s="70" t="s">
        <v>423</v>
      </c>
      <c r="L83" s="56" t="s">
        <v>121</v>
      </c>
    </row>
    <row r="84" spans="1:13" s="61" customFormat="1" ht="18.75">
      <c r="A84" s="56" t="s">
        <v>169</v>
      </c>
      <c r="B84" s="70" t="s">
        <v>423</v>
      </c>
      <c r="C84" s="56" t="s">
        <v>121</v>
      </c>
      <c r="D84" s="56">
        <v>2.4</v>
      </c>
      <c r="E84" s="56" t="s">
        <v>171</v>
      </c>
      <c r="F84" s="56"/>
      <c r="G84" s="70" t="s">
        <v>423</v>
      </c>
      <c r="H84" s="56" t="s">
        <v>121</v>
      </c>
      <c r="I84" s="56" t="s">
        <v>1382</v>
      </c>
      <c r="J84" s="56"/>
      <c r="K84" s="70" t="s">
        <v>423</v>
      </c>
      <c r="L84" s="56" t="s">
        <v>121</v>
      </c>
    </row>
    <row r="85" spans="1:13" s="61" customFormat="1" ht="18.75">
      <c r="A85" s="56"/>
      <c r="B85" s="70"/>
      <c r="C85" s="56"/>
      <c r="D85" s="56"/>
      <c r="E85" s="56"/>
      <c r="F85" s="56"/>
      <c r="G85" s="70"/>
      <c r="H85" s="56"/>
      <c r="I85" s="56"/>
      <c r="J85" s="56"/>
      <c r="K85" s="56"/>
      <c r="L85" s="70"/>
      <c r="M85" s="56"/>
    </row>
    <row r="86" spans="1:13" s="61" customFormat="1" ht="18.75">
      <c r="A86" s="56"/>
      <c r="B86" s="70"/>
      <c r="C86" s="56"/>
      <c r="D86" s="56"/>
      <c r="E86" s="56"/>
      <c r="F86" s="56"/>
      <c r="G86" s="70"/>
      <c r="H86" s="56"/>
      <c r="I86" s="56"/>
      <c r="J86" s="56"/>
      <c r="K86" s="56"/>
      <c r="L86" s="70"/>
      <c r="M86" s="56"/>
    </row>
    <row r="87" spans="1:13" s="61" customFormat="1" ht="18.75">
      <c r="A87" s="56"/>
      <c r="B87" s="70"/>
      <c r="C87" s="56"/>
      <c r="D87" s="56"/>
      <c r="E87" s="56"/>
      <c r="F87" s="56"/>
      <c r="G87" s="70"/>
      <c r="H87" s="56"/>
      <c r="I87" s="56"/>
      <c r="J87" s="56"/>
      <c r="K87" s="56"/>
      <c r="L87" s="70"/>
      <c r="M87" s="56"/>
    </row>
    <row r="88" spans="1:13" s="61" customFormat="1" ht="18.75">
      <c r="A88" s="56"/>
      <c r="B88" s="70"/>
      <c r="C88" s="56"/>
      <c r="D88" s="56"/>
      <c r="E88" s="56"/>
      <c r="F88" s="56"/>
      <c r="G88" s="70"/>
      <c r="H88" s="56"/>
      <c r="I88" s="56"/>
      <c r="J88" s="56"/>
      <c r="K88" s="56"/>
      <c r="L88" s="70"/>
      <c r="M88" s="56"/>
    </row>
    <row r="89" spans="1:13" s="61" customFormat="1" ht="18.75">
      <c r="A89" s="56"/>
      <c r="B89" s="70"/>
      <c r="C89" s="56"/>
      <c r="D89" s="56"/>
      <c r="E89" s="56"/>
      <c r="F89" s="56"/>
      <c r="G89" s="70"/>
      <c r="H89" s="56"/>
      <c r="I89" s="56"/>
      <c r="J89" s="56"/>
      <c r="K89" s="56"/>
      <c r="L89" s="70"/>
      <c r="M89" s="56"/>
    </row>
    <row r="90" spans="1:13" s="61" customFormat="1" ht="18.75">
      <c r="A90" s="56"/>
      <c r="B90" s="70"/>
      <c r="C90" s="56"/>
      <c r="D90" s="56"/>
      <c r="E90" s="56"/>
      <c r="F90" s="56"/>
      <c r="G90" s="70"/>
      <c r="H90" s="56"/>
      <c r="I90" s="56"/>
      <c r="J90" s="56"/>
      <c r="K90" s="56"/>
      <c r="L90" s="70"/>
      <c r="M90" s="56"/>
    </row>
  </sheetData>
  <mergeCells count="38">
    <mergeCell ref="E82:F82"/>
    <mergeCell ref="E55:F55"/>
    <mergeCell ref="A2:L2"/>
    <mergeCell ref="A3:L3"/>
    <mergeCell ref="A4:L4"/>
    <mergeCell ref="B6:K6"/>
    <mergeCell ref="E26:F26"/>
    <mergeCell ref="E5:F5"/>
    <mergeCell ref="B7:E7"/>
    <mergeCell ref="F7:H7"/>
    <mergeCell ref="I7:K7"/>
    <mergeCell ref="A62:L62"/>
    <mergeCell ref="A63:L63"/>
    <mergeCell ref="A64:C66"/>
    <mergeCell ref="H64:H66"/>
    <mergeCell ref="A31:L31"/>
    <mergeCell ref="E33:F33"/>
    <mergeCell ref="B34:K34"/>
    <mergeCell ref="B35:E35"/>
    <mergeCell ref="A32:L32"/>
    <mergeCell ref="F35:H35"/>
    <mergeCell ref="I35:K35"/>
    <mergeCell ref="A77:C77"/>
    <mergeCell ref="A78:C78"/>
    <mergeCell ref="A79:C79"/>
    <mergeCell ref="A80:C80"/>
    <mergeCell ref="D64:G64"/>
    <mergeCell ref="D65:G65"/>
    <mergeCell ref="A72:C72"/>
    <mergeCell ref="A73:C73"/>
    <mergeCell ref="A74:C74"/>
    <mergeCell ref="A75:C75"/>
    <mergeCell ref="A76:C76"/>
    <mergeCell ref="A67:C67"/>
    <mergeCell ref="A68:C68"/>
    <mergeCell ref="A69:C69"/>
    <mergeCell ref="A70:C70"/>
    <mergeCell ref="A71:C71"/>
  </mergeCells>
  <phoneticPr fontId="4" type="noConversion"/>
  <printOptions verticalCentered="1"/>
  <pageMargins left="1.1811023622047245" right="0.78740157480314965" top="0.98425196850393704" bottom="0.78740157480314965" header="0.19685039370078741" footer="0.19685039370078741"/>
  <pageSetup paperSize="9" scale="90" firstPageNumber="23" orientation="landscape" useFirstPageNumber="1" r:id="rId1"/>
  <headerFooter differentFirst="1" scaleWithDoc="0" alignWithMargins="0">
    <oddHeader>&amp;C&amp;G&amp;R&amp;"TH SarabunPSK,ธรรมดา"&amp;P</oddHeader>
    <oddFooter>&amp;R&amp;6Jin</oddFooter>
    <firstHeader>&amp;C&amp;G&amp;R&amp;"TH SarabunPSK,ธรรมดา"&amp;P</first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23"/>
  <sheetViews>
    <sheetView view="pageLayout" topLeftCell="A10" zoomScale="80" zoomScaleNormal="77" zoomScaleSheetLayoutView="100" zoomScalePageLayoutView="80" workbookViewId="0">
      <selection activeCell="T11" sqref="T11"/>
    </sheetView>
  </sheetViews>
  <sheetFormatPr defaultColWidth="9" defaultRowHeight="21"/>
  <cols>
    <col min="1" max="1" width="6.81640625" style="42" customWidth="1"/>
    <col min="2" max="7" width="2.90625" style="42" customWidth="1"/>
    <col min="8" max="13" width="2.08984375" style="42" customWidth="1"/>
    <col min="14" max="14" width="2.453125" style="42" customWidth="1"/>
    <col min="15" max="17" width="2.08984375" style="42" customWidth="1"/>
    <col min="18" max="19" width="2.90625" style="42" customWidth="1"/>
    <col min="20" max="20" width="2.54296875" style="42" customWidth="1"/>
    <col min="21" max="27" width="2.90625" style="42" customWidth="1"/>
    <col min="28" max="28" width="4" style="42" customWidth="1"/>
    <col min="29" max="16384" width="9" style="42"/>
  </cols>
  <sheetData>
    <row r="1" spans="1:29" s="71" customFormat="1" ht="26.25">
      <c r="A1" s="1633" t="s">
        <v>1762</v>
      </c>
      <c r="B1" s="1633"/>
      <c r="C1" s="1633"/>
      <c r="D1" s="1633"/>
      <c r="E1" s="1633"/>
      <c r="F1" s="1633"/>
      <c r="G1" s="1633"/>
      <c r="H1" s="1633"/>
      <c r="I1" s="1633"/>
      <c r="J1" s="1633"/>
      <c r="K1" s="1633"/>
      <c r="L1" s="1633"/>
      <c r="M1" s="1633"/>
      <c r="N1" s="1633"/>
      <c r="O1" s="1633"/>
      <c r="P1" s="1633"/>
      <c r="Q1" s="1633"/>
      <c r="R1" s="1633"/>
      <c r="S1" s="1633"/>
      <c r="T1" s="1633"/>
      <c r="U1" s="1633"/>
      <c r="V1" s="1633"/>
      <c r="W1" s="1633"/>
      <c r="X1" s="1633"/>
      <c r="Y1" s="1633"/>
      <c r="Z1" s="1633"/>
      <c r="AA1" s="1634"/>
      <c r="AB1" s="1634"/>
    </row>
    <row r="2" spans="1:29" s="28" customFormat="1" ht="23.25">
      <c r="A2" s="1635" t="s">
        <v>21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1635"/>
      <c r="N2" s="1635"/>
      <c r="O2" s="1635"/>
      <c r="P2" s="1635"/>
      <c r="Q2" s="1635"/>
      <c r="R2" s="1635"/>
      <c r="S2" s="1635"/>
      <c r="T2" s="1635"/>
      <c r="U2" s="1635"/>
      <c r="V2" s="1635"/>
      <c r="W2" s="1635"/>
      <c r="X2" s="1635"/>
      <c r="Y2" s="1635"/>
      <c r="Z2" s="1635"/>
      <c r="AA2" s="1635"/>
      <c r="AB2" s="1635"/>
    </row>
    <row r="3" spans="1:29" ht="23.25">
      <c r="A3" s="1635" t="s">
        <v>347</v>
      </c>
      <c r="B3" s="1635"/>
      <c r="C3" s="1635"/>
      <c r="D3" s="1635"/>
      <c r="E3" s="1635"/>
      <c r="F3" s="1635"/>
      <c r="G3" s="1635"/>
      <c r="H3" s="1635"/>
      <c r="I3" s="1635"/>
      <c r="J3" s="1635"/>
      <c r="K3" s="1635"/>
      <c r="L3" s="1635"/>
      <c r="M3" s="1635"/>
      <c r="N3" s="1635"/>
      <c r="O3" s="1635"/>
      <c r="P3" s="1635"/>
      <c r="Q3" s="1635"/>
      <c r="R3" s="1635"/>
      <c r="S3" s="1635"/>
      <c r="T3" s="1635"/>
      <c r="U3" s="1635"/>
      <c r="V3" s="1635"/>
      <c r="W3" s="1635"/>
      <c r="X3" s="1635"/>
      <c r="Y3" s="1635"/>
      <c r="Z3" s="1635"/>
      <c r="AA3" s="1635"/>
      <c r="AB3" s="1635"/>
    </row>
    <row r="4" spans="1:29" s="28" customFormat="1" ht="23.25">
      <c r="A4" s="1635" t="s">
        <v>1733</v>
      </c>
      <c r="B4" s="1635"/>
      <c r="C4" s="1635"/>
      <c r="D4" s="1635"/>
      <c r="E4" s="1635"/>
      <c r="F4" s="1635"/>
      <c r="G4" s="1635"/>
      <c r="H4" s="1635"/>
      <c r="I4" s="1635"/>
      <c r="J4" s="1635"/>
      <c r="K4" s="1635"/>
      <c r="L4" s="1635"/>
      <c r="M4" s="1635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635"/>
    </row>
    <row r="5" spans="1:29" s="56" customFormat="1" ht="18.75">
      <c r="A5" s="70"/>
      <c r="B5" s="70"/>
      <c r="C5" s="70"/>
      <c r="D5" s="70"/>
      <c r="E5" s="70"/>
      <c r="F5" s="70"/>
      <c r="G5" s="70"/>
      <c r="H5" s="70"/>
      <c r="I5" s="70"/>
      <c r="J5" s="70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 t="s">
        <v>186</v>
      </c>
    </row>
    <row r="6" spans="1:29" s="28" customFormat="1">
      <c r="A6" s="800"/>
      <c r="B6" s="1636" t="s">
        <v>1734</v>
      </c>
      <c r="C6" s="1637"/>
      <c r="D6" s="1637"/>
      <c r="E6" s="1637"/>
      <c r="F6" s="1637"/>
      <c r="G6" s="1637"/>
      <c r="H6" s="1637"/>
      <c r="I6" s="1637"/>
      <c r="J6" s="1637"/>
      <c r="K6" s="1637"/>
      <c r="L6" s="1637"/>
      <c r="M6" s="1637"/>
      <c r="N6" s="1637"/>
      <c r="O6" s="1637"/>
      <c r="P6" s="1637"/>
      <c r="Q6" s="1637"/>
      <c r="R6" s="1637"/>
      <c r="S6" s="1637"/>
      <c r="T6" s="1637"/>
      <c r="U6" s="1637"/>
      <c r="V6" s="1637"/>
      <c r="W6" s="1637"/>
      <c r="X6" s="1637"/>
      <c r="Y6" s="1637"/>
      <c r="Z6" s="1637"/>
      <c r="AA6" s="1638"/>
      <c r="AB6" s="798" t="s">
        <v>163</v>
      </c>
    </row>
    <row r="7" spans="1:29" s="28" customFormat="1" ht="33">
      <c r="A7" s="801" t="s">
        <v>181</v>
      </c>
      <c r="B7" s="1573" t="s">
        <v>182</v>
      </c>
      <c r="C7" s="1574"/>
      <c r="D7" s="1574"/>
      <c r="E7" s="1574"/>
      <c r="F7" s="1574"/>
      <c r="G7" s="1575"/>
      <c r="H7" s="1573" t="s">
        <v>73</v>
      </c>
      <c r="I7" s="1574"/>
      <c r="J7" s="1574"/>
      <c r="K7" s="1574"/>
      <c r="L7" s="1574"/>
      <c r="M7" s="1574"/>
      <c r="N7" s="1574"/>
      <c r="O7" s="1574"/>
      <c r="P7" s="1574"/>
      <c r="Q7" s="1574"/>
      <c r="R7" s="1574"/>
      <c r="S7" s="1574"/>
      <c r="T7" s="1574"/>
      <c r="U7" s="1574"/>
      <c r="V7" s="1574"/>
      <c r="W7" s="1574"/>
      <c r="X7" s="1574"/>
      <c r="Y7" s="1574"/>
      <c r="Z7" s="1574"/>
      <c r="AA7" s="1575"/>
      <c r="AB7" s="799" t="s">
        <v>187</v>
      </c>
    </row>
    <row r="8" spans="1:29" s="28" customFormat="1" ht="275.25">
      <c r="A8" s="91"/>
      <c r="B8" s="157" t="s">
        <v>183</v>
      </c>
      <c r="C8" s="157" t="s">
        <v>184</v>
      </c>
      <c r="D8" s="804" t="s">
        <v>165</v>
      </c>
      <c r="E8" s="804" t="s">
        <v>698</v>
      </c>
      <c r="F8" s="804" t="s">
        <v>185</v>
      </c>
      <c r="G8" s="804" t="s">
        <v>135</v>
      </c>
      <c r="H8" s="158" t="s">
        <v>696</v>
      </c>
      <c r="I8" s="158" t="s">
        <v>697</v>
      </c>
      <c r="J8" s="158" t="s">
        <v>1241</v>
      </c>
      <c r="K8" s="158" t="s">
        <v>1242</v>
      </c>
      <c r="L8" s="158" t="s">
        <v>1243</v>
      </c>
      <c r="M8" s="158" t="s">
        <v>1244</v>
      </c>
      <c r="N8" s="158" t="s">
        <v>1252</v>
      </c>
      <c r="O8" s="158" t="s">
        <v>1251</v>
      </c>
      <c r="P8" s="158" t="s">
        <v>1245</v>
      </c>
      <c r="Q8" s="158" t="s">
        <v>1246</v>
      </c>
      <c r="R8" s="158" t="s">
        <v>1247</v>
      </c>
      <c r="S8" s="158" t="s">
        <v>1248</v>
      </c>
      <c r="T8" s="158" t="s">
        <v>1249</v>
      </c>
      <c r="U8" s="158" t="s">
        <v>1250</v>
      </c>
      <c r="V8" s="158" t="s">
        <v>1334</v>
      </c>
      <c r="W8" s="158" t="s">
        <v>1256</v>
      </c>
      <c r="X8" s="158" t="s">
        <v>1257</v>
      </c>
      <c r="Y8" s="158" t="s">
        <v>1333</v>
      </c>
      <c r="Z8" s="158" t="s">
        <v>1258</v>
      </c>
      <c r="AA8" s="805" t="s">
        <v>163</v>
      </c>
      <c r="AB8" s="771"/>
    </row>
    <row r="9" spans="1:29" s="56" customFormat="1" ht="18.75">
      <c r="A9" s="72"/>
      <c r="B9" s="772">
        <v>1000000</v>
      </c>
      <c r="C9" s="772">
        <f>+C10+C16</f>
        <v>846900</v>
      </c>
      <c r="D9" s="772" t="s">
        <v>423</v>
      </c>
      <c r="E9" s="772">
        <v>20000</v>
      </c>
      <c r="F9" s="772">
        <f>+F10+F16</f>
        <v>0</v>
      </c>
      <c r="G9" s="772">
        <f>C9+E9</f>
        <v>866900</v>
      </c>
      <c r="H9" s="772">
        <f>+H10+H16</f>
        <v>29800</v>
      </c>
      <c r="I9" s="772">
        <v>750000</v>
      </c>
      <c r="J9" s="772">
        <v>2148150</v>
      </c>
      <c r="K9" s="772">
        <f>+K10+K16</f>
        <v>516100</v>
      </c>
      <c r="L9" s="772">
        <f>+L10+L16</f>
        <v>189600</v>
      </c>
      <c r="M9" s="772">
        <f>+M10+M16</f>
        <v>117600</v>
      </c>
      <c r="N9" s="772">
        <v>50000</v>
      </c>
      <c r="O9" s="772">
        <v>40000</v>
      </c>
      <c r="P9" s="772">
        <v>10000</v>
      </c>
      <c r="Q9" s="772" t="s">
        <v>423</v>
      </c>
      <c r="R9" s="772">
        <v>120000</v>
      </c>
      <c r="S9" s="772">
        <v>10000</v>
      </c>
      <c r="T9" s="772">
        <f>+T10+T16</f>
        <v>30000</v>
      </c>
      <c r="U9" s="772">
        <v>20000</v>
      </c>
      <c r="V9" s="772">
        <v>120000</v>
      </c>
      <c r="W9" s="772">
        <v>10000</v>
      </c>
      <c r="X9" s="772">
        <v>133400</v>
      </c>
      <c r="Y9" s="772" t="s">
        <v>1332</v>
      </c>
      <c r="Z9" s="772" t="s">
        <v>423</v>
      </c>
      <c r="AA9" s="772">
        <f>+AA10+AA16</f>
        <v>4151250</v>
      </c>
      <c r="AB9" s="772">
        <f>+AB10+AB16</f>
        <v>14766680</v>
      </c>
    </row>
    <row r="10" spans="1:29" s="56" customFormat="1" ht="78.75">
      <c r="A10" s="802" t="s">
        <v>407</v>
      </c>
      <c r="B10" s="773">
        <v>1000000</v>
      </c>
      <c r="C10" s="773">
        <f>SUM(C11:C15)</f>
        <v>846900</v>
      </c>
      <c r="D10" s="773" t="s">
        <v>423</v>
      </c>
      <c r="E10" s="773">
        <v>20000</v>
      </c>
      <c r="F10" s="773">
        <f>SUM(F11:F15)</f>
        <v>0</v>
      </c>
      <c r="G10" s="773">
        <f>SUM(G11:G15)</f>
        <v>10615430</v>
      </c>
      <c r="H10" s="773">
        <f>SUM(H11:H15)</f>
        <v>29800</v>
      </c>
      <c r="I10" s="773">
        <v>750000</v>
      </c>
      <c r="J10" s="773">
        <v>2148150</v>
      </c>
      <c r="K10" s="773">
        <f>SUM(K11:K15)</f>
        <v>516100</v>
      </c>
      <c r="L10" s="773">
        <f>SUM(L11:L15)</f>
        <v>189600</v>
      </c>
      <c r="M10" s="773">
        <f>SUM(M11:M15)</f>
        <v>117600</v>
      </c>
      <c r="N10" s="773">
        <f>SUM(N11:N15)</f>
        <v>50000</v>
      </c>
      <c r="O10" s="773">
        <v>40000</v>
      </c>
      <c r="P10" s="773">
        <v>10000</v>
      </c>
      <c r="Q10" s="773" t="s">
        <v>423</v>
      </c>
      <c r="R10" s="773">
        <v>120000</v>
      </c>
      <c r="S10" s="773">
        <v>10000</v>
      </c>
      <c r="T10" s="773">
        <f>SUM(T11:T15)</f>
        <v>30000</v>
      </c>
      <c r="U10" s="773">
        <v>20000</v>
      </c>
      <c r="V10" s="773">
        <v>120000</v>
      </c>
      <c r="W10" s="773">
        <v>10000</v>
      </c>
      <c r="X10" s="773">
        <v>133400</v>
      </c>
      <c r="Y10" s="773" t="s">
        <v>423</v>
      </c>
      <c r="Z10" s="773" t="s">
        <v>423</v>
      </c>
      <c r="AA10" s="773">
        <f>SUM(AA11:AA15)</f>
        <v>4151250</v>
      </c>
      <c r="AB10" s="773">
        <f>SUM(AB11:AB15)</f>
        <v>14766680</v>
      </c>
      <c r="AC10" s="73"/>
    </row>
    <row r="11" spans="1:29" s="56" customFormat="1" ht="18.75">
      <c r="A11" s="806" t="s">
        <v>188</v>
      </c>
      <c r="B11" s="774"/>
      <c r="C11" s="775" t="s">
        <v>311</v>
      </c>
      <c r="D11" s="775" t="s">
        <v>311</v>
      </c>
      <c r="E11" s="775" t="s">
        <v>311</v>
      </c>
      <c r="F11" s="775"/>
      <c r="G11" s="776">
        <f>SUM(B11:F11)</f>
        <v>0</v>
      </c>
      <c r="H11" s="775" t="s">
        <v>311</v>
      </c>
      <c r="I11" s="775" t="s">
        <v>311</v>
      </c>
      <c r="J11" s="775" t="s">
        <v>311</v>
      </c>
      <c r="K11" s="775" t="s">
        <v>311</v>
      </c>
      <c r="L11" s="775" t="s">
        <v>311</v>
      </c>
      <c r="M11" s="775" t="s">
        <v>311</v>
      </c>
      <c r="N11" s="775" t="s">
        <v>311</v>
      </c>
      <c r="O11" s="775" t="s">
        <v>311</v>
      </c>
      <c r="P11" s="775" t="s">
        <v>311</v>
      </c>
      <c r="Q11" s="775"/>
      <c r="R11" s="775"/>
      <c r="S11" s="775"/>
      <c r="T11" s="775" t="s">
        <v>311</v>
      </c>
      <c r="U11" s="775"/>
      <c r="V11" s="775"/>
      <c r="W11" s="775"/>
      <c r="X11" s="775"/>
      <c r="Y11" s="775"/>
      <c r="Z11" s="775"/>
      <c r="AA11" s="776">
        <f>SUM(H11:L11)</f>
        <v>0</v>
      </c>
      <c r="AB11" s="777">
        <f>+G11+AA11</f>
        <v>0</v>
      </c>
      <c r="AC11" s="73"/>
    </row>
    <row r="12" spans="1:29" s="56" customFormat="1" ht="18.75">
      <c r="A12" s="807" t="s">
        <v>189</v>
      </c>
      <c r="B12" s="778">
        <v>1000000</v>
      </c>
      <c r="C12" s="778">
        <v>846900</v>
      </c>
      <c r="D12" s="778">
        <v>350000</v>
      </c>
      <c r="E12" s="778" t="s">
        <v>311</v>
      </c>
      <c r="F12" s="778"/>
      <c r="G12" s="779">
        <f t="shared" ref="G12:G21" si="0">SUM(B12:F12)</f>
        <v>2196900</v>
      </c>
      <c r="H12" s="778" t="s">
        <v>311</v>
      </c>
      <c r="I12" s="778" t="s">
        <v>311</v>
      </c>
      <c r="J12" s="778" t="s">
        <v>311</v>
      </c>
      <c r="K12" s="778" t="s">
        <v>311</v>
      </c>
      <c r="L12" s="778" t="s">
        <v>311</v>
      </c>
      <c r="M12" s="778" t="s">
        <v>311</v>
      </c>
      <c r="N12" s="778" t="s">
        <v>311</v>
      </c>
      <c r="O12" s="778" t="s">
        <v>311</v>
      </c>
      <c r="P12" s="778" t="s">
        <v>311</v>
      </c>
      <c r="Q12" s="778"/>
      <c r="R12" s="778"/>
      <c r="S12" s="778"/>
      <c r="T12" s="778" t="s">
        <v>311</v>
      </c>
      <c r="U12" s="778"/>
      <c r="V12" s="778"/>
      <c r="W12" s="778"/>
      <c r="X12" s="778"/>
      <c r="Y12" s="778"/>
      <c r="Z12" s="778"/>
      <c r="AA12" s="779">
        <f>SUM(H12:L12)</f>
        <v>0</v>
      </c>
      <c r="AB12" s="780">
        <f>+G12+AA12</f>
        <v>2196900</v>
      </c>
      <c r="AC12" s="73"/>
    </row>
    <row r="13" spans="1:29" s="56" customFormat="1" ht="18.75">
      <c r="A13" s="807" t="s">
        <v>190</v>
      </c>
      <c r="B13" s="778">
        <v>516750</v>
      </c>
      <c r="C13" s="778" t="s">
        <v>311</v>
      </c>
      <c r="D13" s="778" t="s">
        <v>311</v>
      </c>
      <c r="E13" s="778" t="s">
        <v>311</v>
      </c>
      <c r="F13" s="778"/>
      <c r="G13" s="779">
        <f t="shared" si="0"/>
        <v>516750</v>
      </c>
      <c r="H13" s="778" t="s">
        <v>311</v>
      </c>
      <c r="I13" s="778" t="s">
        <v>311</v>
      </c>
      <c r="J13" s="778" t="s">
        <v>311</v>
      </c>
      <c r="K13" s="778" t="s">
        <v>311</v>
      </c>
      <c r="L13" s="778" t="s">
        <v>311</v>
      </c>
      <c r="M13" s="778" t="s">
        <v>311</v>
      </c>
      <c r="N13" s="778" t="s">
        <v>311</v>
      </c>
      <c r="O13" s="778" t="s">
        <v>311</v>
      </c>
      <c r="P13" s="778" t="s">
        <v>311</v>
      </c>
      <c r="Q13" s="778"/>
      <c r="R13" s="778"/>
      <c r="S13" s="778"/>
      <c r="T13" s="778" t="s">
        <v>311</v>
      </c>
      <c r="U13" s="778"/>
      <c r="V13" s="778"/>
      <c r="W13" s="778"/>
      <c r="X13" s="778"/>
      <c r="Y13" s="778"/>
      <c r="Z13" s="778"/>
      <c r="AA13" s="779">
        <f>SUM(H13:L13)</f>
        <v>0</v>
      </c>
      <c r="AB13" s="780">
        <f>+G13+AA13</f>
        <v>516750</v>
      </c>
      <c r="AC13" s="73"/>
    </row>
    <row r="14" spans="1:29" s="56" customFormat="1" ht="18.75">
      <c r="A14" s="808" t="s">
        <v>191</v>
      </c>
      <c r="B14" s="781">
        <v>3501730</v>
      </c>
      <c r="C14" s="781" t="s">
        <v>311</v>
      </c>
      <c r="D14" s="781" t="s">
        <v>311</v>
      </c>
      <c r="E14" s="781">
        <v>19000</v>
      </c>
      <c r="F14" s="781"/>
      <c r="G14" s="782">
        <f t="shared" si="0"/>
        <v>3520730</v>
      </c>
      <c r="H14" s="781" t="s">
        <v>311</v>
      </c>
      <c r="I14" s="781" t="s">
        <v>311</v>
      </c>
      <c r="J14" s="781" t="s">
        <v>311</v>
      </c>
      <c r="K14" s="781" t="s">
        <v>311</v>
      </c>
      <c r="L14" s="781" t="s">
        <v>311</v>
      </c>
      <c r="M14" s="781" t="s">
        <v>311</v>
      </c>
      <c r="N14" s="781" t="s">
        <v>311</v>
      </c>
      <c r="O14" s="781" t="s">
        <v>311</v>
      </c>
      <c r="P14" s="781" t="s">
        <v>311</v>
      </c>
      <c r="Q14" s="781"/>
      <c r="R14" s="781"/>
      <c r="S14" s="781"/>
      <c r="T14" s="781" t="s">
        <v>311</v>
      </c>
      <c r="U14" s="781"/>
      <c r="V14" s="781"/>
      <c r="W14" s="781"/>
      <c r="X14" s="781"/>
      <c r="Y14" s="781"/>
      <c r="Z14" s="781"/>
      <c r="AA14" s="782">
        <f>SUM(H14:L14)</f>
        <v>0</v>
      </c>
      <c r="AB14" s="783">
        <f>+G14+AA14</f>
        <v>3520730</v>
      </c>
      <c r="AC14" s="73"/>
    </row>
    <row r="15" spans="1:29" s="56" customFormat="1" ht="18.75">
      <c r="A15" s="827" t="s">
        <v>192</v>
      </c>
      <c r="B15" s="828">
        <v>4381050</v>
      </c>
      <c r="C15" s="828" t="s">
        <v>311</v>
      </c>
      <c r="D15" s="828" t="s">
        <v>311</v>
      </c>
      <c r="E15" s="828" t="s">
        <v>311</v>
      </c>
      <c r="F15" s="828"/>
      <c r="G15" s="829">
        <f t="shared" si="0"/>
        <v>4381050</v>
      </c>
      <c r="H15" s="830">
        <v>29800</v>
      </c>
      <c r="I15" s="830">
        <f>I9</f>
        <v>750000</v>
      </c>
      <c r="J15" s="828">
        <f>J9</f>
        <v>2148150</v>
      </c>
      <c r="K15" s="828">
        <v>516100</v>
      </c>
      <c r="L15" s="828">
        <v>189600</v>
      </c>
      <c r="M15" s="828">
        <v>117600</v>
      </c>
      <c r="N15" s="828">
        <v>50000</v>
      </c>
      <c r="O15" s="828">
        <f>O9</f>
        <v>40000</v>
      </c>
      <c r="P15" s="828">
        <f>P9</f>
        <v>10000</v>
      </c>
      <c r="Q15" s="828" t="s">
        <v>423</v>
      </c>
      <c r="R15" s="828">
        <f>R9</f>
        <v>120000</v>
      </c>
      <c r="S15" s="828">
        <f>S9</f>
        <v>10000</v>
      </c>
      <c r="T15" s="828">
        <v>30000</v>
      </c>
      <c r="U15" s="828">
        <f>U9</f>
        <v>20000</v>
      </c>
      <c r="V15" s="828">
        <f>V9</f>
        <v>120000</v>
      </c>
      <c r="W15" s="831">
        <f>W9</f>
        <v>10000</v>
      </c>
      <c r="X15" s="831">
        <f>X9</f>
        <v>133400</v>
      </c>
      <c r="Y15" s="831"/>
      <c r="Z15" s="831"/>
      <c r="AA15" s="829">
        <f>SUM(H15:V15)</f>
        <v>4151250</v>
      </c>
      <c r="AB15" s="832">
        <f>+G15+AA15</f>
        <v>8532300</v>
      </c>
      <c r="AC15" s="73"/>
    </row>
    <row r="16" spans="1:29" s="56" customFormat="1" ht="129" customHeight="1">
      <c r="A16" s="803" t="s">
        <v>1253</v>
      </c>
      <c r="B16" s="784"/>
      <c r="C16" s="784"/>
      <c r="D16" s="784"/>
      <c r="E16" s="784">
        <f>SUM(E17:E21)</f>
        <v>0</v>
      </c>
      <c r="F16" s="784">
        <f>SUM(F17:F21)</f>
        <v>0</v>
      </c>
      <c r="G16" s="784">
        <f>SUM(G17:G21)</f>
        <v>0</v>
      </c>
      <c r="H16" s="784">
        <f>SUM(H17:H21)</f>
        <v>0</v>
      </c>
      <c r="I16" s="784">
        <f>SUM(I17:I21)</f>
        <v>0</v>
      </c>
      <c r="J16" s="785"/>
      <c r="K16" s="785"/>
      <c r="L16" s="785"/>
      <c r="M16" s="785"/>
      <c r="N16" s="785"/>
      <c r="O16" s="785"/>
      <c r="P16" s="785"/>
      <c r="Q16" s="785"/>
      <c r="R16" s="785"/>
      <c r="S16" s="785"/>
      <c r="T16" s="785"/>
      <c r="U16" s="785"/>
      <c r="V16" s="785"/>
      <c r="W16" s="785"/>
      <c r="X16" s="785"/>
      <c r="Y16" s="785"/>
      <c r="Z16" s="785"/>
      <c r="AA16" s="785"/>
      <c r="AB16" s="785"/>
      <c r="AC16" s="73"/>
    </row>
    <row r="17" spans="1:29" s="56" customFormat="1" ht="18.75">
      <c r="A17" s="806" t="s">
        <v>188</v>
      </c>
      <c r="B17" s="786"/>
      <c r="C17" s="786"/>
      <c r="D17" s="786"/>
      <c r="E17" s="786"/>
      <c r="F17" s="786"/>
      <c r="G17" s="787">
        <f t="shared" si="0"/>
        <v>0</v>
      </c>
      <c r="H17" s="786"/>
      <c r="I17" s="786"/>
      <c r="J17" s="788"/>
      <c r="K17" s="788"/>
      <c r="L17" s="788"/>
      <c r="M17" s="788"/>
      <c r="N17" s="788"/>
      <c r="O17" s="788"/>
      <c r="P17" s="788"/>
      <c r="Q17" s="788"/>
      <c r="R17" s="788"/>
      <c r="S17" s="788"/>
      <c r="T17" s="788"/>
      <c r="U17" s="788"/>
      <c r="V17" s="788"/>
      <c r="W17" s="788"/>
      <c r="X17" s="788"/>
      <c r="Y17" s="788"/>
      <c r="Z17" s="788"/>
      <c r="AA17" s="789">
        <f>SUM(H17:L17)</f>
        <v>0</v>
      </c>
      <c r="AB17" s="790">
        <f>+G17+AA17</f>
        <v>0</v>
      </c>
      <c r="AC17" s="73"/>
    </row>
    <row r="18" spans="1:29" s="56" customFormat="1" ht="18.75">
      <c r="A18" s="807" t="s">
        <v>189</v>
      </c>
      <c r="B18" s="791"/>
      <c r="C18" s="791"/>
      <c r="D18" s="791"/>
      <c r="E18" s="791"/>
      <c r="F18" s="791"/>
      <c r="G18" s="792">
        <f t="shared" si="0"/>
        <v>0</v>
      </c>
      <c r="H18" s="791"/>
      <c r="I18" s="791"/>
      <c r="J18" s="793"/>
      <c r="K18" s="793"/>
      <c r="L18" s="793"/>
      <c r="M18" s="793"/>
      <c r="N18" s="793"/>
      <c r="O18" s="793"/>
      <c r="P18" s="793"/>
      <c r="Q18" s="793"/>
      <c r="R18" s="793"/>
      <c r="S18" s="793"/>
      <c r="T18" s="793"/>
      <c r="U18" s="793"/>
      <c r="V18" s="793"/>
      <c r="W18" s="793"/>
      <c r="X18" s="793"/>
      <c r="Y18" s="793"/>
      <c r="Z18" s="793"/>
      <c r="AA18" s="794">
        <f>SUM(H18:L18)</f>
        <v>0</v>
      </c>
      <c r="AB18" s="795">
        <f>+G18+AA18</f>
        <v>0</v>
      </c>
      <c r="AC18" s="73"/>
    </row>
    <row r="19" spans="1:29" s="56" customFormat="1" ht="18.75">
      <c r="A19" s="807" t="s">
        <v>190</v>
      </c>
      <c r="B19" s="791"/>
      <c r="C19" s="791"/>
      <c r="D19" s="791"/>
      <c r="E19" s="791"/>
      <c r="F19" s="791"/>
      <c r="G19" s="792">
        <f t="shared" si="0"/>
        <v>0</v>
      </c>
      <c r="H19" s="791"/>
      <c r="I19" s="791"/>
      <c r="J19" s="793"/>
      <c r="K19" s="793"/>
      <c r="L19" s="793"/>
      <c r="M19" s="793"/>
      <c r="N19" s="793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  <c r="AA19" s="794"/>
      <c r="AB19" s="795"/>
      <c r="AC19" s="73"/>
    </row>
    <row r="20" spans="1:29" s="28" customFormat="1">
      <c r="A20" s="807" t="s">
        <v>191</v>
      </c>
      <c r="B20" s="791"/>
      <c r="C20" s="791"/>
      <c r="D20" s="791"/>
      <c r="E20" s="791"/>
      <c r="F20" s="791"/>
      <c r="G20" s="792">
        <f t="shared" si="0"/>
        <v>0</v>
      </c>
      <c r="H20" s="791"/>
      <c r="I20" s="791"/>
      <c r="J20" s="793"/>
      <c r="K20" s="793"/>
      <c r="L20" s="793"/>
      <c r="M20" s="793"/>
      <c r="N20" s="793"/>
      <c r="O20" s="793"/>
      <c r="P20" s="793"/>
      <c r="Q20" s="793"/>
      <c r="R20" s="793"/>
      <c r="S20" s="793"/>
      <c r="T20" s="793"/>
      <c r="U20" s="793"/>
      <c r="V20" s="793"/>
      <c r="W20" s="793"/>
      <c r="X20" s="793"/>
      <c r="Y20" s="793"/>
      <c r="Z20" s="793"/>
      <c r="AA20" s="794"/>
      <c r="AB20" s="795"/>
      <c r="AC20" s="47"/>
    </row>
    <row r="21" spans="1:29">
      <c r="A21" s="807" t="s">
        <v>192</v>
      </c>
      <c r="B21" s="791"/>
      <c r="C21" s="791"/>
      <c r="D21" s="791"/>
      <c r="E21" s="791"/>
      <c r="F21" s="791"/>
      <c r="G21" s="792">
        <f t="shared" si="0"/>
        <v>0</v>
      </c>
      <c r="H21" s="791"/>
      <c r="I21" s="791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4">
        <f>SUM(H21:L21)</f>
        <v>0</v>
      </c>
      <c r="AB21" s="795">
        <f>+G21+AA21</f>
        <v>0</v>
      </c>
      <c r="AC21" s="49"/>
    </row>
    <row r="22" spans="1:29" s="36" customFormat="1" ht="15.75">
      <c r="A22" s="539"/>
      <c r="B22" s="796"/>
      <c r="C22" s="796"/>
      <c r="D22" s="796"/>
      <c r="E22" s="796"/>
      <c r="F22" s="796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796"/>
      <c r="V22" s="796"/>
      <c r="W22" s="796"/>
      <c r="X22" s="796"/>
      <c r="Y22" s="796"/>
      <c r="Z22" s="796"/>
      <c r="AA22" s="796"/>
      <c r="AB22" s="797"/>
      <c r="AC22" s="540"/>
    </row>
    <row r="23" spans="1:29"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49"/>
    </row>
  </sheetData>
  <mergeCells count="8">
    <mergeCell ref="A1:Z1"/>
    <mergeCell ref="AA1:AB1"/>
    <mergeCell ref="B7:G7"/>
    <mergeCell ref="H7:AA7"/>
    <mergeCell ref="A2:AB2"/>
    <mergeCell ref="A3:AB3"/>
    <mergeCell ref="A4:AB4"/>
    <mergeCell ref="B6:AA6"/>
  </mergeCells>
  <pageMargins left="1.1811023622047245" right="0.59055118110236227" top="0.98425196850393704" bottom="0.78740157480314965" header="0" footer="0"/>
  <pageSetup paperSize="9" firstPageNumber="26" orientation="landscape" useFirstPageNumber="1" r:id="rId1"/>
  <headerFooter differentFirst="1" alignWithMargins="0">
    <oddHeader>&amp;C&amp;G&amp;R&amp;"TH SarabunPSK,ธรรมดา"&amp;P</oddHeader>
    <firstHeader>&amp;C&amp;G&amp;R&amp;"TH SarabunPSK,ธรรมดา"&amp;P</first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showGridLines="0" showZeros="0" view="pageLayout" topLeftCell="A10" zoomScale="112" zoomScaleNormal="80" zoomScaleSheetLayoutView="93" zoomScalePageLayoutView="112" workbookViewId="0">
      <selection activeCell="F12" sqref="F12"/>
    </sheetView>
  </sheetViews>
  <sheetFormatPr defaultColWidth="9" defaultRowHeight="21"/>
  <cols>
    <col min="1" max="1" width="2.36328125" style="42" customWidth="1"/>
    <col min="2" max="2" width="0.36328125" style="42" hidden="1" customWidth="1"/>
    <col min="3" max="3" width="16.7265625" style="42" customWidth="1"/>
    <col min="4" max="4" width="8" style="42" customWidth="1"/>
    <col min="5" max="5" width="2.36328125" style="42" customWidth="1"/>
    <col min="6" max="6" width="7.7265625" style="42" customWidth="1"/>
    <col min="7" max="7" width="3.7265625" style="42" customWidth="1"/>
    <col min="8" max="8" width="7.6328125" style="42" customWidth="1"/>
    <col min="9" max="9" width="5.6328125" style="42" customWidth="1"/>
    <col min="10" max="10" width="9" style="42"/>
    <col min="11" max="11" width="10" style="42" bestFit="1" customWidth="1"/>
    <col min="12" max="16384" width="9" style="42"/>
  </cols>
  <sheetData>
    <row r="1" spans="1:11" s="71" customFormat="1" ht="22.5" customHeight="1">
      <c r="A1" s="1506" t="s">
        <v>180</v>
      </c>
      <c r="B1" s="1506"/>
      <c r="C1" s="1506"/>
      <c r="D1" s="1506"/>
      <c r="E1" s="1506"/>
      <c r="F1" s="1506"/>
      <c r="G1" s="1506"/>
      <c r="H1" s="1506"/>
      <c r="I1" s="1506"/>
    </row>
    <row r="2" spans="1:11" s="28" customFormat="1" ht="18.75" customHeight="1">
      <c r="A2" s="1496" t="s">
        <v>1411</v>
      </c>
      <c r="B2" s="1496"/>
      <c r="C2" s="1496"/>
      <c r="D2" s="1496"/>
      <c r="E2" s="1496"/>
      <c r="F2" s="1496"/>
      <c r="G2" s="1496"/>
      <c r="H2" s="1496"/>
      <c r="I2" s="1496"/>
    </row>
    <row r="3" spans="1:11" ht="21.75" customHeight="1">
      <c r="A3" s="1496" t="s">
        <v>1213</v>
      </c>
      <c r="B3" s="1496"/>
      <c r="C3" s="1496"/>
      <c r="D3" s="1496"/>
      <c r="E3" s="1496"/>
      <c r="F3" s="1496"/>
      <c r="G3" s="1496"/>
      <c r="H3" s="1496"/>
      <c r="I3" s="1496"/>
    </row>
    <row r="4" spans="1:11" s="30" customFormat="1" ht="0.75" customHeight="1">
      <c r="A4" s="29"/>
      <c r="B4" s="29"/>
      <c r="C4" s="29"/>
      <c r="D4" s="29"/>
      <c r="E4" s="29"/>
      <c r="F4" s="29"/>
      <c r="G4" s="29"/>
      <c r="H4" s="29"/>
    </row>
    <row r="5" spans="1:11" ht="21" customHeight="1">
      <c r="A5" s="957" t="s">
        <v>197</v>
      </c>
      <c r="B5" s="957"/>
      <c r="C5" s="957"/>
      <c r="D5" s="958"/>
      <c r="E5" s="958"/>
      <c r="F5" s="957"/>
      <c r="G5" s="957"/>
      <c r="H5" s="959">
        <f>F6+F9</f>
        <v>13587246.25</v>
      </c>
      <c r="I5" s="958" t="s">
        <v>196</v>
      </c>
    </row>
    <row r="6" spans="1:11">
      <c r="A6" s="955" t="s">
        <v>198</v>
      </c>
      <c r="B6" s="955"/>
      <c r="C6" s="955"/>
      <c r="D6" s="955"/>
      <c r="E6" s="960"/>
      <c r="F6" s="956">
        <f>D7+D8</f>
        <v>915607</v>
      </c>
      <c r="G6" s="955" t="s">
        <v>196</v>
      </c>
      <c r="H6" s="956"/>
      <c r="I6" s="955"/>
    </row>
    <row r="7" spans="1:11" ht="19.5" customHeight="1">
      <c r="C7" s="76" t="s">
        <v>202</v>
      </c>
      <c r="D7" s="77">
        <v>415607</v>
      </c>
      <c r="E7" s="28" t="s">
        <v>196</v>
      </c>
      <c r="F7" s="75"/>
      <c r="H7" s="75"/>
    </row>
    <row r="8" spans="1:11" ht="22.5" customHeight="1">
      <c r="C8" s="76" t="s">
        <v>203</v>
      </c>
      <c r="D8" s="77">
        <v>500000</v>
      </c>
      <c r="E8" s="28" t="s">
        <v>196</v>
      </c>
      <c r="F8" s="75"/>
      <c r="H8" s="75"/>
    </row>
    <row r="9" spans="1:11">
      <c r="A9" s="955" t="s">
        <v>1414</v>
      </c>
      <c r="B9" s="955"/>
      <c r="C9" s="955"/>
      <c r="D9" s="955"/>
      <c r="E9" s="955"/>
      <c r="F9" s="956">
        <f>D11+D13+D14+D15+D16</f>
        <v>12671639.25</v>
      </c>
      <c r="G9" s="955" t="s">
        <v>196</v>
      </c>
      <c r="H9" s="956"/>
      <c r="I9" s="955"/>
    </row>
    <row r="10" spans="1:11" ht="19.5" customHeight="1">
      <c r="A10" s="28"/>
      <c r="B10" s="28"/>
      <c r="C10" s="28" t="s">
        <v>193</v>
      </c>
      <c r="D10" s="674" t="s">
        <v>423</v>
      </c>
      <c r="E10" s="28" t="s">
        <v>196</v>
      </c>
    </row>
    <row r="11" spans="1:11" ht="19.5" customHeight="1">
      <c r="A11" s="28"/>
      <c r="B11" s="28"/>
      <c r="C11" s="28" t="s">
        <v>194</v>
      </c>
      <c r="D11" s="75">
        <v>1846900</v>
      </c>
      <c r="E11" s="28" t="s">
        <v>196</v>
      </c>
    </row>
    <row r="12" spans="1:11" ht="19.5" customHeight="1">
      <c r="A12" s="28"/>
      <c r="B12" s="28"/>
      <c r="C12" s="28" t="s">
        <v>200</v>
      </c>
      <c r="D12" s="75" t="s">
        <v>423</v>
      </c>
      <c r="E12" s="28" t="s">
        <v>196</v>
      </c>
    </row>
    <row r="13" spans="1:11" ht="19.5" customHeight="1">
      <c r="A13" s="28"/>
      <c r="B13" s="28"/>
      <c r="C13" s="28" t="s">
        <v>201</v>
      </c>
      <c r="D13" s="75">
        <v>3501730</v>
      </c>
      <c r="E13" s="28" t="s">
        <v>196</v>
      </c>
      <c r="H13" s="130"/>
      <c r="K13" s="75"/>
    </row>
    <row r="14" spans="1:11" ht="19.5" customHeight="1">
      <c r="A14" s="28"/>
      <c r="B14" s="28"/>
      <c r="C14" s="28" t="s">
        <v>1274</v>
      </c>
      <c r="D14" s="75">
        <v>2148150</v>
      </c>
      <c r="E14" s="28" t="s">
        <v>196</v>
      </c>
      <c r="H14" s="130"/>
      <c r="K14" s="75"/>
    </row>
    <row r="15" spans="1:11" ht="19.5" customHeight="1">
      <c r="A15" s="28"/>
      <c r="B15" s="28"/>
      <c r="C15" s="28" t="s">
        <v>694</v>
      </c>
      <c r="D15" s="75">
        <v>793809.25</v>
      </c>
      <c r="E15" s="28" t="s">
        <v>196</v>
      </c>
      <c r="H15" s="130"/>
      <c r="K15" s="75"/>
    </row>
    <row r="16" spans="1:11" ht="19.5" customHeight="1">
      <c r="A16" s="28"/>
      <c r="B16" s="28"/>
      <c r="C16" s="28" t="s">
        <v>195</v>
      </c>
      <c r="D16" s="75">
        <v>4381050</v>
      </c>
      <c r="E16" s="28" t="s">
        <v>196</v>
      </c>
    </row>
    <row r="17" spans="1:11" s="40" customFormat="1" ht="22.5" customHeight="1">
      <c r="A17" s="957" t="s">
        <v>199</v>
      </c>
      <c r="B17" s="957"/>
      <c r="C17" s="957"/>
      <c r="D17" s="958"/>
      <c r="E17" s="958"/>
      <c r="F17" s="957"/>
      <c r="G17" s="957"/>
      <c r="H17" s="959">
        <f>F18+F27+F40</f>
        <v>7606771.1900000004</v>
      </c>
      <c r="I17" s="958" t="s">
        <v>196</v>
      </c>
    </row>
    <row r="18" spans="1:11" ht="23.25" customHeight="1">
      <c r="A18" s="960"/>
      <c r="B18" s="955" t="s">
        <v>193</v>
      </c>
      <c r="C18" s="955"/>
      <c r="D18" s="955"/>
      <c r="E18" s="955"/>
      <c r="F18" s="956">
        <f>D24+D25+D26</f>
        <v>3648313.9800000004</v>
      </c>
      <c r="G18" s="955" t="s">
        <v>196</v>
      </c>
      <c r="H18" s="955"/>
      <c r="I18" s="955"/>
    </row>
    <row r="19" spans="1:11" ht="19.5" customHeight="1">
      <c r="A19" s="28"/>
      <c r="B19" s="78" t="s">
        <v>311</v>
      </c>
      <c r="C19" s="28" t="s">
        <v>369</v>
      </c>
      <c r="D19" s="674" t="s">
        <v>423</v>
      </c>
      <c r="E19" s="28"/>
      <c r="F19" s="28" t="s">
        <v>196</v>
      </c>
      <c r="H19" s="75"/>
    </row>
    <row r="20" spans="1:11" ht="19.5" customHeight="1">
      <c r="A20" s="28"/>
      <c r="B20" s="78" t="s">
        <v>311</v>
      </c>
      <c r="C20" s="521" t="s">
        <v>205</v>
      </c>
      <c r="D20" s="732" t="s">
        <v>423</v>
      </c>
      <c r="E20" s="28"/>
      <c r="F20" s="28" t="s">
        <v>196</v>
      </c>
      <c r="H20" s="75"/>
    </row>
    <row r="21" spans="1:11" ht="19.5" customHeight="1">
      <c r="A21" s="28"/>
      <c r="B21" s="78" t="s">
        <v>311</v>
      </c>
      <c r="C21" s="521" t="s">
        <v>1212</v>
      </c>
      <c r="D21" s="674" t="s">
        <v>423</v>
      </c>
      <c r="E21" s="28"/>
      <c r="F21" s="28" t="s">
        <v>196</v>
      </c>
      <c r="H21" s="75"/>
    </row>
    <row r="22" spans="1:11" ht="19.5" customHeight="1">
      <c r="A22" s="28"/>
      <c r="B22" s="78" t="s">
        <v>311</v>
      </c>
      <c r="C22" s="28" t="s">
        <v>370</v>
      </c>
      <c r="D22" s="78" t="s">
        <v>1254</v>
      </c>
      <c r="E22" s="28"/>
      <c r="F22" s="28" t="s">
        <v>196</v>
      </c>
      <c r="H22" s="75"/>
    </row>
    <row r="23" spans="1:11" ht="19.5" customHeight="1">
      <c r="A23" s="28"/>
      <c r="B23" s="78" t="s">
        <v>423</v>
      </c>
      <c r="C23" s="28" t="s">
        <v>371</v>
      </c>
      <c r="D23" s="674" t="s">
        <v>423</v>
      </c>
      <c r="E23" s="28"/>
      <c r="F23" s="28" t="s">
        <v>196</v>
      </c>
      <c r="H23" s="75"/>
    </row>
    <row r="24" spans="1:11" ht="19.5" customHeight="1">
      <c r="A24" s="28"/>
      <c r="B24" s="78" t="s">
        <v>423</v>
      </c>
      <c r="C24" s="28" t="s">
        <v>1275</v>
      </c>
      <c r="D24" s="75">
        <v>1750621.79</v>
      </c>
      <c r="E24" s="28"/>
      <c r="F24" s="28" t="s">
        <v>196</v>
      </c>
      <c r="H24" s="75"/>
    </row>
    <row r="25" spans="1:11" ht="19.5" customHeight="1">
      <c r="A25" s="28"/>
      <c r="B25" s="78" t="s">
        <v>423</v>
      </c>
      <c r="C25" s="28" t="s">
        <v>1276</v>
      </c>
      <c r="D25" s="75">
        <v>1018077.89</v>
      </c>
      <c r="E25" s="28"/>
      <c r="F25" s="28" t="s">
        <v>196</v>
      </c>
      <c r="H25" s="75"/>
    </row>
    <row r="26" spans="1:11" ht="19.5" customHeight="1">
      <c r="A26" s="28"/>
      <c r="B26" s="78" t="s">
        <v>311</v>
      </c>
      <c r="C26" s="28" t="s">
        <v>1277</v>
      </c>
      <c r="D26" s="77">
        <v>879614.3</v>
      </c>
      <c r="E26" s="28"/>
      <c r="F26" s="28" t="s">
        <v>196</v>
      </c>
      <c r="K26" s="75"/>
    </row>
    <row r="27" spans="1:11">
      <c r="A27" s="960"/>
      <c r="B27" s="960"/>
      <c r="C27" s="955" t="s">
        <v>194</v>
      </c>
      <c r="D27" s="955"/>
      <c r="E27" s="955"/>
      <c r="F27" s="956">
        <f>D28+D29+D30+D31+D32+D33+D34+D35+D36+D37</f>
        <v>3381707.21</v>
      </c>
      <c r="G27" s="955" t="s">
        <v>196</v>
      </c>
      <c r="H27" s="955"/>
      <c r="I27" s="955"/>
    </row>
    <row r="28" spans="1:11" ht="19.5" customHeight="1">
      <c r="A28" s="28"/>
      <c r="B28" s="78" t="s">
        <v>311</v>
      </c>
      <c r="C28" s="79" t="s">
        <v>536</v>
      </c>
      <c r="D28" s="77">
        <v>800000</v>
      </c>
      <c r="F28" s="28" t="s">
        <v>196</v>
      </c>
      <c r="H28" s="130"/>
    </row>
    <row r="29" spans="1:11" ht="19.5" customHeight="1">
      <c r="A29" s="28"/>
      <c r="B29" s="78" t="s">
        <v>311</v>
      </c>
      <c r="C29" s="79" t="s">
        <v>372</v>
      </c>
      <c r="D29" s="77">
        <v>403470</v>
      </c>
      <c r="F29" s="28" t="s">
        <v>196</v>
      </c>
    </row>
    <row r="30" spans="1:11" ht="19.5" customHeight="1">
      <c r="A30" s="28"/>
      <c r="B30" s="78" t="s">
        <v>311</v>
      </c>
      <c r="C30" s="79" t="s">
        <v>373</v>
      </c>
      <c r="D30" s="77">
        <v>270104</v>
      </c>
      <c r="F30" s="28" t="s">
        <v>196</v>
      </c>
    </row>
    <row r="31" spans="1:11" ht="19.5" customHeight="1">
      <c r="A31" s="28"/>
      <c r="B31" s="78" t="s">
        <v>311</v>
      </c>
      <c r="C31" s="79" t="s">
        <v>374</v>
      </c>
      <c r="D31" s="77">
        <v>83250</v>
      </c>
      <c r="F31" s="28" t="s">
        <v>196</v>
      </c>
    </row>
    <row r="32" spans="1:11" ht="19.5" customHeight="1">
      <c r="A32" s="28"/>
      <c r="B32" s="78" t="s">
        <v>311</v>
      </c>
      <c r="C32" s="79" t="s">
        <v>428</v>
      </c>
      <c r="D32" s="77">
        <v>150000</v>
      </c>
      <c r="F32" s="28" t="s">
        <v>196</v>
      </c>
    </row>
    <row r="33" spans="1:9" ht="19.5" customHeight="1">
      <c r="A33" s="28"/>
      <c r="B33" s="78" t="s">
        <v>311</v>
      </c>
      <c r="C33" s="79" t="s">
        <v>429</v>
      </c>
      <c r="D33" s="77">
        <v>150000</v>
      </c>
      <c r="F33" s="28" t="s">
        <v>196</v>
      </c>
      <c r="H33" s="130"/>
    </row>
    <row r="34" spans="1:9" ht="19.5" customHeight="1">
      <c r="A34" s="28"/>
      <c r="B34" s="78" t="s">
        <v>311</v>
      </c>
      <c r="C34" s="79" t="s">
        <v>375</v>
      </c>
      <c r="D34" s="77">
        <v>55050</v>
      </c>
      <c r="F34" s="28" t="s">
        <v>196</v>
      </c>
    </row>
    <row r="35" spans="1:9" ht="19.5" customHeight="1">
      <c r="A35" s="28"/>
      <c r="B35" s="78" t="s">
        <v>311</v>
      </c>
      <c r="C35" s="79" t="s">
        <v>376</v>
      </c>
      <c r="D35" s="77">
        <v>486580</v>
      </c>
      <c r="F35" s="28" t="s">
        <v>196</v>
      </c>
    </row>
    <row r="36" spans="1:9" ht="19.5" customHeight="1">
      <c r="A36" s="28"/>
      <c r="B36" s="78" t="s">
        <v>311</v>
      </c>
      <c r="C36" s="79" t="s">
        <v>618</v>
      </c>
      <c r="D36" s="77">
        <v>964270.35</v>
      </c>
      <c r="F36" s="28" t="s">
        <v>196</v>
      </c>
    </row>
    <row r="37" spans="1:9" ht="19.5" customHeight="1">
      <c r="A37" s="28"/>
      <c r="B37" s="78" t="s">
        <v>311</v>
      </c>
      <c r="C37" s="79" t="s">
        <v>1211</v>
      </c>
      <c r="D37" s="75">
        <v>18982.86</v>
      </c>
      <c r="F37" s="28" t="s">
        <v>196</v>
      </c>
    </row>
    <row r="38" spans="1:9" ht="19.5" customHeight="1">
      <c r="A38" s="28"/>
      <c r="B38" s="78" t="s">
        <v>311</v>
      </c>
      <c r="C38" s="79" t="s">
        <v>377</v>
      </c>
      <c r="D38" s="673" t="s">
        <v>423</v>
      </c>
      <c r="F38" s="28" t="s">
        <v>196</v>
      </c>
    </row>
    <row r="39" spans="1:9" ht="19.5" customHeight="1">
      <c r="A39" s="28"/>
      <c r="B39" s="28" t="s">
        <v>311</v>
      </c>
      <c r="C39" s="79" t="s">
        <v>309</v>
      </c>
      <c r="D39" s="673" t="s">
        <v>423</v>
      </c>
      <c r="F39" s="28" t="s">
        <v>196</v>
      </c>
    </row>
    <row r="40" spans="1:9">
      <c r="A40" s="960"/>
      <c r="B40" s="1640" t="s">
        <v>671</v>
      </c>
      <c r="C40" s="1640"/>
      <c r="D40" s="961"/>
      <c r="E40" s="955"/>
      <c r="F40" s="962">
        <f>D41+D42</f>
        <v>576750</v>
      </c>
      <c r="G40" s="955" t="s">
        <v>196</v>
      </c>
      <c r="H40" s="955"/>
      <c r="I40" s="955"/>
    </row>
    <row r="41" spans="1:9">
      <c r="A41" s="28"/>
      <c r="B41" s="78" t="s">
        <v>311</v>
      </c>
      <c r="C41" s="28" t="s">
        <v>1208</v>
      </c>
      <c r="D41" s="77">
        <v>60000</v>
      </c>
      <c r="F41" s="28" t="s">
        <v>196</v>
      </c>
    </row>
    <row r="42" spans="1:9" ht="37.5">
      <c r="A42" s="78" t="s">
        <v>423</v>
      </c>
      <c r="B42" s="78"/>
      <c r="C42" s="701" t="s">
        <v>1727</v>
      </c>
      <c r="D42" s="976">
        <v>516750</v>
      </c>
      <c r="F42" s="28" t="s">
        <v>196</v>
      </c>
    </row>
    <row r="43" spans="1:9" ht="21" customHeight="1">
      <c r="A43" s="28"/>
      <c r="B43" s="78"/>
      <c r="C43" s="51"/>
      <c r="D43" s="976"/>
      <c r="F43" s="28"/>
      <c r="I43" s="972"/>
    </row>
    <row r="44" spans="1:9" ht="24" customHeight="1">
      <c r="A44" s="28"/>
      <c r="B44" s="78"/>
      <c r="C44" s="28"/>
      <c r="D44" s="77"/>
      <c r="F44" s="28"/>
    </row>
    <row r="45" spans="1:9" ht="24" customHeight="1">
      <c r="A45" s="960"/>
      <c r="B45" s="955" t="s">
        <v>201</v>
      </c>
      <c r="C45" s="955" t="s">
        <v>201</v>
      </c>
      <c r="D45" s="955"/>
      <c r="E45" s="955"/>
      <c r="F45" s="956">
        <f>D46+D48+D50+D51+D52+D53+D54</f>
        <v>3408430</v>
      </c>
      <c r="G45" s="955" t="s">
        <v>196</v>
      </c>
      <c r="H45" s="1639"/>
      <c r="I45" s="1639"/>
    </row>
    <row r="46" spans="1:9" ht="24" customHeight="1">
      <c r="A46" s="28"/>
      <c r="B46" s="78" t="s">
        <v>311</v>
      </c>
      <c r="C46" s="79" t="s">
        <v>427</v>
      </c>
      <c r="D46" s="77">
        <v>20000</v>
      </c>
      <c r="F46" s="28" t="s">
        <v>196</v>
      </c>
    </row>
    <row r="47" spans="1:9" ht="24" customHeight="1">
      <c r="A47" s="28"/>
      <c r="B47" s="78" t="s">
        <v>311</v>
      </c>
      <c r="C47" s="79" t="s">
        <v>378</v>
      </c>
      <c r="D47" s="77" t="s">
        <v>423</v>
      </c>
      <c r="F47" s="28" t="s">
        <v>196</v>
      </c>
    </row>
    <row r="48" spans="1:9">
      <c r="A48" s="28"/>
      <c r="B48" s="78" t="s">
        <v>311</v>
      </c>
      <c r="C48" s="79" t="s">
        <v>379</v>
      </c>
      <c r="D48" s="77">
        <v>10000</v>
      </c>
      <c r="F48" s="28" t="s">
        <v>196</v>
      </c>
      <c r="G48" s="972"/>
      <c r="H48" s="972"/>
      <c r="I48" s="972"/>
    </row>
    <row r="49" spans="1:9" ht="19.5" customHeight="1">
      <c r="A49" s="28"/>
      <c r="B49" s="78"/>
      <c r="C49" s="80" t="s">
        <v>430</v>
      </c>
      <c r="D49" s="81"/>
      <c r="E49" s="81"/>
      <c r="F49" s="82"/>
    </row>
    <row r="50" spans="1:9" ht="19.5" customHeight="1">
      <c r="A50" s="28"/>
      <c r="B50" s="78" t="s">
        <v>311</v>
      </c>
      <c r="C50" s="79" t="s">
        <v>380</v>
      </c>
      <c r="D50" s="77">
        <v>580000</v>
      </c>
      <c r="F50" s="28" t="s">
        <v>196</v>
      </c>
    </row>
    <row r="51" spans="1:9" ht="19.5" customHeight="1">
      <c r="A51" s="28"/>
      <c r="B51" s="78" t="s">
        <v>311</v>
      </c>
      <c r="C51" s="79" t="s">
        <v>381</v>
      </c>
      <c r="D51" s="77">
        <v>133400</v>
      </c>
      <c r="F51" s="28" t="s">
        <v>196</v>
      </c>
    </row>
    <row r="52" spans="1:9" ht="19.5" customHeight="1">
      <c r="A52" s="28"/>
      <c r="B52" s="78" t="s">
        <v>311</v>
      </c>
      <c r="C52" s="79" t="s">
        <v>382</v>
      </c>
      <c r="D52" s="77">
        <v>243000</v>
      </c>
      <c r="F52" s="28" t="s">
        <v>196</v>
      </c>
    </row>
    <row r="53" spans="1:9" ht="19.5" customHeight="1">
      <c r="A53" s="28"/>
      <c r="B53" s="78" t="s">
        <v>311</v>
      </c>
      <c r="C53" s="79" t="s">
        <v>383</v>
      </c>
      <c r="D53" s="77">
        <v>275500</v>
      </c>
      <c r="F53" s="28" t="s">
        <v>196</v>
      </c>
    </row>
    <row r="54" spans="1:9" ht="19.5" customHeight="1">
      <c r="A54" s="28"/>
      <c r="B54" s="78" t="s">
        <v>311</v>
      </c>
      <c r="C54" s="83" t="s">
        <v>308</v>
      </c>
      <c r="D54" s="77">
        <v>2146530</v>
      </c>
      <c r="F54" s="28" t="s">
        <v>196</v>
      </c>
    </row>
    <row r="55" spans="1:9" ht="21" customHeight="1">
      <c r="A55" s="969"/>
      <c r="B55" s="955" t="s">
        <v>195</v>
      </c>
      <c r="C55" s="972"/>
      <c r="D55" s="973">
        <f>D16</f>
        <v>4381050</v>
      </c>
      <c r="E55" s="972"/>
      <c r="F55" s="973" t="s">
        <v>196</v>
      </c>
    </row>
    <row r="56" spans="1:9" ht="19.5" customHeight="1">
      <c r="A56" s="969"/>
      <c r="B56" s="955" t="s">
        <v>1122</v>
      </c>
      <c r="C56" s="972"/>
      <c r="D56" s="974">
        <v>3154491</v>
      </c>
      <c r="E56" s="972"/>
      <c r="F56" s="972" t="s">
        <v>196</v>
      </c>
    </row>
    <row r="57" spans="1:9" ht="19.5" customHeight="1">
      <c r="A57" s="969"/>
      <c r="B57" s="955"/>
      <c r="C57" s="972" t="s">
        <v>1272</v>
      </c>
      <c r="D57" s="973">
        <f>H5</f>
        <v>13587246.25</v>
      </c>
      <c r="E57" s="972"/>
      <c r="F57" s="972" t="s">
        <v>196</v>
      </c>
    </row>
    <row r="58" spans="1:9">
      <c r="A58" s="969"/>
      <c r="B58" s="955"/>
      <c r="C58" s="972" t="s">
        <v>1271</v>
      </c>
      <c r="D58" s="973">
        <f>H17</f>
        <v>7606771.1900000004</v>
      </c>
      <c r="E58" s="972"/>
      <c r="F58" s="972" t="s">
        <v>196</v>
      </c>
      <c r="G58" s="969"/>
      <c r="H58" s="969"/>
      <c r="I58" s="969"/>
    </row>
    <row r="59" spans="1:9">
      <c r="A59" s="969"/>
      <c r="B59" s="955"/>
      <c r="C59" s="972" t="s">
        <v>1273</v>
      </c>
      <c r="D59" s="973">
        <f>D57-D58</f>
        <v>5980475.0599999996</v>
      </c>
      <c r="E59" s="975"/>
      <c r="F59" s="972" t="s">
        <v>196</v>
      </c>
      <c r="G59" s="969"/>
      <c r="H59" s="969"/>
      <c r="I59" s="969"/>
    </row>
    <row r="60" spans="1:9">
      <c r="A60" s="969"/>
      <c r="B60" s="963"/>
      <c r="C60" s="972" t="s">
        <v>1548</v>
      </c>
      <c r="D60" s="973">
        <f>D59-D56</f>
        <v>2825984.0599999996</v>
      </c>
      <c r="E60" s="972"/>
      <c r="F60" s="972" t="s">
        <v>196</v>
      </c>
      <c r="G60" s="969"/>
      <c r="H60" s="969"/>
      <c r="I60" s="969"/>
    </row>
    <row r="61" spans="1:9">
      <c r="G61" s="969"/>
      <c r="H61" s="969"/>
      <c r="I61" s="969"/>
    </row>
    <row r="62" spans="1:9">
      <c r="G62" s="969"/>
      <c r="H62" s="969"/>
      <c r="I62" s="969"/>
    </row>
    <row r="63" spans="1:9">
      <c r="G63" s="970"/>
      <c r="H63" s="971"/>
      <c r="I63" s="969"/>
    </row>
  </sheetData>
  <mergeCells count="5">
    <mergeCell ref="H45:I45"/>
    <mergeCell ref="A2:I2"/>
    <mergeCell ref="A1:I1"/>
    <mergeCell ref="A3:I3"/>
    <mergeCell ref="B40:C40"/>
  </mergeCells>
  <phoneticPr fontId="4" type="noConversion"/>
  <pageMargins left="1.1811023622047245" right="0.59055118110236227" top="0.98425196850393704" bottom="0.59055118110236227" header="0.11811023622047245" footer="0"/>
  <pageSetup paperSize="9" scale="92" firstPageNumber="28" orientation="portrait" useFirstPageNumber="1" r:id="rId1"/>
  <headerFooter differentFirst="1" alignWithMargins="0">
    <oddHeader>&amp;C&amp;G&amp;R&amp;"TH SarabunPSK,ธรรมดา"&amp;P</oddHeader>
    <oddFooter>&amp;R&amp;6Jin</oddFooter>
    <firstHeader>&amp;C&amp;G&amp;R&amp;"TH SarabunPSK,ธรรมดา"&amp;P</firstHeader>
  </headerFooter>
  <rowBreaks count="1" manualBreakCount="1">
    <brk id="43" max="8" man="1"/>
  </rowBreaks>
  <legacy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61"/>
  <sheetViews>
    <sheetView showGridLines="0" showZeros="0" zoomScale="90" zoomScaleNormal="90" zoomScaleSheetLayoutView="78" zoomScalePageLayoutView="93" workbookViewId="0">
      <selection activeCell="G28" sqref="G28"/>
    </sheetView>
  </sheetViews>
  <sheetFormatPr defaultColWidth="9" defaultRowHeight="18.75"/>
  <cols>
    <col min="1" max="1" width="4.08984375" style="293" customWidth="1"/>
    <col min="2" max="2" width="15.81640625" style="84" customWidth="1"/>
    <col min="3" max="3" width="6.36328125" style="306" customWidth="1"/>
    <col min="4" max="4" width="5.26953125" style="84" customWidth="1"/>
    <col min="5" max="6" width="4.6328125" style="84" customWidth="1"/>
    <col min="7" max="7" width="5.81640625" style="84" customWidth="1"/>
    <col min="8" max="8" width="4.6328125" style="84" customWidth="1"/>
    <col min="9" max="9" width="5.7265625" style="84" customWidth="1"/>
    <col min="10" max="10" width="9.36328125" style="84" customWidth="1"/>
    <col min="11" max="11" width="7.08984375" style="84" customWidth="1"/>
    <col min="12" max="12" width="5.453125" style="84" customWidth="1"/>
    <col min="13" max="13" width="7.26953125" style="84" customWidth="1"/>
    <col min="14" max="14" width="8.1796875" style="306" customWidth="1"/>
    <col min="15" max="15" width="8.1796875" style="293" customWidth="1"/>
    <col min="16" max="16384" width="9" style="61"/>
  </cols>
  <sheetData>
    <row r="1" spans="1:15" ht="21">
      <c r="N1" s="1641"/>
      <c r="O1" s="1641"/>
    </row>
    <row r="2" spans="1:15" s="56" customFormat="1" ht="21">
      <c r="A2" s="517"/>
      <c r="B2" s="1642" t="s">
        <v>180</v>
      </c>
      <c r="C2" s="1642"/>
      <c r="D2" s="1642"/>
      <c r="E2" s="1642"/>
      <c r="F2" s="1642"/>
      <c r="G2" s="1642"/>
      <c r="H2" s="1642"/>
      <c r="I2" s="1642"/>
      <c r="J2" s="1642"/>
      <c r="K2" s="1642"/>
      <c r="L2" s="1642"/>
      <c r="M2" s="1642"/>
      <c r="N2" s="1642"/>
      <c r="O2" s="517"/>
    </row>
    <row r="3" spans="1:15" s="56" customFormat="1" ht="21">
      <c r="A3" s="517"/>
      <c r="B3" s="1643" t="s">
        <v>1720</v>
      </c>
      <c r="C3" s="1643"/>
      <c r="D3" s="1643"/>
      <c r="E3" s="1643"/>
      <c r="F3" s="1643"/>
      <c r="G3" s="1643"/>
      <c r="H3" s="1643"/>
      <c r="I3" s="1643"/>
      <c r="J3" s="1643"/>
      <c r="K3" s="1643"/>
      <c r="L3" s="1643"/>
      <c r="M3" s="1643"/>
      <c r="N3" s="1643"/>
      <c r="O3" s="517"/>
    </row>
    <row r="4" spans="1:15" ht="21">
      <c r="A4" s="517"/>
      <c r="B4" s="1643" t="s">
        <v>1111</v>
      </c>
      <c r="C4" s="1643"/>
      <c r="D4" s="1643"/>
      <c r="E4" s="1643"/>
      <c r="F4" s="1643"/>
      <c r="G4" s="1643"/>
      <c r="H4" s="1643"/>
      <c r="I4" s="1643"/>
      <c r="J4" s="1643"/>
      <c r="K4" s="1643"/>
      <c r="L4" s="1643"/>
      <c r="M4" s="1643"/>
      <c r="N4" s="1643"/>
      <c r="O4" s="517"/>
    </row>
    <row r="5" spans="1:15" s="56" customFormat="1" ht="21">
      <c r="A5" s="517"/>
      <c r="B5" s="968"/>
      <c r="C5" s="1124"/>
      <c r="D5" s="968"/>
      <c r="E5" s="968"/>
      <c r="F5" s="968"/>
      <c r="G5" s="968"/>
      <c r="H5" s="968"/>
      <c r="I5" s="968"/>
      <c r="J5" s="968"/>
      <c r="K5" s="968"/>
      <c r="L5" s="28"/>
      <c r="M5" s="1125"/>
      <c r="N5" s="1125" t="s">
        <v>186</v>
      </c>
      <c r="O5" s="517"/>
    </row>
    <row r="6" spans="1:15" s="56" customFormat="1" ht="21">
      <c r="A6" s="1664" t="s">
        <v>226</v>
      </c>
      <c r="B6" s="1665"/>
      <c r="C6" s="1644" t="s">
        <v>1721</v>
      </c>
      <c r="D6" s="1645"/>
      <c r="E6" s="1645"/>
      <c r="F6" s="1645"/>
      <c r="G6" s="1645"/>
      <c r="H6" s="1645"/>
      <c r="I6" s="1645"/>
      <c r="J6" s="1645"/>
      <c r="K6" s="1645"/>
      <c r="L6" s="1645"/>
      <c r="M6" s="1646"/>
      <c r="N6" s="1661" t="s">
        <v>1763</v>
      </c>
      <c r="O6" s="1652" t="s">
        <v>526</v>
      </c>
    </row>
    <row r="7" spans="1:15" s="56" customFormat="1" ht="21">
      <c r="A7" s="1666"/>
      <c r="B7" s="1667"/>
      <c r="C7" s="1647" t="s">
        <v>182</v>
      </c>
      <c r="D7" s="1648"/>
      <c r="E7" s="1648"/>
      <c r="F7" s="1648"/>
      <c r="G7" s="1648"/>
      <c r="H7" s="1648"/>
      <c r="I7" s="1649"/>
      <c r="J7" s="1647" t="s">
        <v>73</v>
      </c>
      <c r="K7" s="1648"/>
      <c r="L7" s="1649"/>
      <c r="M7" s="1126" t="s">
        <v>232</v>
      </c>
      <c r="N7" s="1662"/>
      <c r="O7" s="1653"/>
    </row>
    <row r="8" spans="1:15" s="56" customFormat="1" ht="129.75" customHeight="1">
      <c r="A8" s="1668"/>
      <c r="B8" s="1669"/>
      <c r="C8" s="1127" t="s">
        <v>183</v>
      </c>
      <c r="D8" s="1128" t="s">
        <v>184</v>
      </c>
      <c r="E8" s="1129" t="s">
        <v>165</v>
      </c>
      <c r="F8" s="1129" t="s">
        <v>1204</v>
      </c>
      <c r="G8" s="1130" t="s">
        <v>1093</v>
      </c>
      <c r="H8" s="1130" t="s">
        <v>185</v>
      </c>
      <c r="I8" s="1129" t="s">
        <v>135</v>
      </c>
      <c r="J8" s="1130" t="s">
        <v>1092</v>
      </c>
      <c r="K8" s="1130" t="s">
        <v>1094</v>
      </c>
      <c r="L8" s="1129" t="s">
        <v>163</v>
      </c>
      <c r="M8" s="1131" t="s">
        <v>233</v>
      </c>
      <c r="N8" s="1663"/>
      <c r="O8" s="1654"/>
    </row>
    <row r="9" spans="1:15" s="56" customFormat="1" ht="21">
      <c r="A9" s="1132" t="s">
        <v>1096</v>
      </c>
      <c r="B9" s="1133"/>
      <c r="C9" s="1134"/>
      <c r="D9" s="1135"/>
      <c r="E9" s="1135"/>
      <c r="F9" s="1135"/>
      <c r="G9" s="1135"/>
      <c r="H9" s="1135"/>
      <c r="I9" s="1132">
        <f>SUM(C9:H9)</f>
        <v>0</v>
      </c>
      <c r="J9" s="1135"/>
      <c r="K9" s="1135"/>
      <c r="L9" s="1132">
        <f>SUM(J9:K9)</f>
        <v>0</v>
      </c>
      <c r="M9" s="1132"/>
      <c r="N9" s="1136">
        <f>+I9+L9</f>
        <v>0</v>
      </c>
      <c r="O9" s="1136">
        <f>N15+N16+N17</f>
        <v>3648314</v>
      </c>
    </row>
    <row r="10" spans="1:15" s="56" customFormat="1" ht="21">
      <c r="A10" s="1137">
        <v>1.1000000000000001</v>
      </c>
      <c r="B10" s="1138" t="s">
        <v>1125</v>
      </c>
      <c r="C10" s="1139"/>
      <c r="D10" s="1140"/>
      <c r="E10" s="1140"/>
      <c r="F10" s="1140"/>
      <c r="G10" s="1140"/>
      <c r="H10" s="1140"/>
      <c r="I10" s="1141"/>
      <c r="J10" s="1140"/>
      <c r="K10" s="1140"/>
      <c r="L10" s="1141">
        <f>SUM(J10:K10)</f>
        <v>0</v>
      </c>
      <c r="M10" s="1142"/>
      <c r="N10" s="1143">
        <f>I10+L10+M10</f>
        <v>0</v>
      </c>
      <c r="O10" s="1144"/>
    </row>
    <row r="11" spans="1:15" s="56" customFormat="1" ht="21">
      <c r="A11" s="1145">
        <v>1.2</v>
      </c>
      <c r="B11" s="1146" t="s">
        <v>1278</v>
      </c>
      <c r="C11" s="1147"/>
      <c r="D11" s="1148"/>
      <c r="E11" s="1148"/>
      <c r="F11" s="1148"/>
      <c r="G11" s="1148"/>
      <c r="H11" s="1148"/>
      <c r="I11" s="1149"/>
      <c r="J11" s="1148"/>
      <c r="K11" s="1148"/>
      <c r="L11" s="1149">
        <f>SUM(J11:K11)</f>
        <v>0</v>
      </c>
      <c r="M11" s="1150"/>
      <c r="N11" s="1151">
        <f>I11+L11+M11</f>
        <v>0</v>
      </c>
      <c r="O11" s="1152"/>
    </row>
    <row r="12" spans="1:15" s="56" customFormat="1" ht="21">
      <c r="A12" s="1145">
        <v>1.3</v>
      </c>
      <c r="B12" s="1146" t="s">
        <v>1279</v>
      </c>
      <c r="C12" s="1147"/>
      <c r="D12" s="1148"/>
      <c r="E12" s="1148"/>
      <c r="F12" s="1148"/>
      <c r="G12" s="1148"/>
      <c r="H12" s="1148"/>
      <c r="I12" s="1149"/>
      <c r="J12" s="1148"/>
      <c r="K12" s="1148"/>
      <c r="L12" s="1149">
        <f>SUM(J12:K12)</f>
        <v>0</v>
      </c>
      <c r="M12" s="1150"/>
      <c r="N12" s="1151">
        <f>I12+L12+M12</f>
        <v>0</v>
      </c>
      <c r="O12" s="1152"/>
    </row>
    <row r="13" spans="1:15" s="56" customFormat="1" ht="21">
      <c r="A13" s="1145">
        <v>1.4</v>
      </c>
      <c r="B13" s="1146" t="s">
        <v>228</v>
      </c>
      <c r="C13" s="1153"/>
      <c r="D13" s="1148"/>
      <c r="E13" s="1148"/>
      <c r="F13" s="1148"/>
      <c r="G13" s="1148"/>
      <c r="H13" s="1148"/>
      <c r="I13" s="1149"/>
      <c r="J13" s="1148"/>
      <c r="K13" s="1148"/>
      <c r="L13" s="1149">
        <f>SUM(J13:K13)</f>
        <v>0</v>
      </c>
      <c r="M13" s="1150"/>
      <c r="N13" s="1151">
        <f>I13+L13+M13</f>
        <v>0</v>
      </c>
      <c r="O13" s="1152"/>
    </row>
    <row r="14" spans="1:15" s="56" customFormat="1" ht="21">
      <c r="A14" s="1145">
        <v>1.5</v>
      </c>
      <c r="B14" s="1154" t="s">
        <v>1124</v>
      </c>
      <c r="C14" s="1103"/>
      <c r="D14" s="1148"/>
      <c r="E14" s="1148"/>
      <c r="F14" s="1148"/>
      <c r="G14" s="1148"/>
      <c r="H14" s="1148"/>
      <c r="I14" s="1149"/>
      <c r="J14" s="1148"/>
      <c r="K14" s="1148"/>
      <c r="L14" s="1149"/>
      <c r="M14" s="1150"/>
      <c r="N14" s="1151">
        <f>I14</f>
        <v>0</v>
      </c>
      <c r="O14" s="1152"/>
    </row>
    <row r="15" spans="1:15" s="56" customFormat="1" ht="21">
      <c r="A15" s="1145">
        <v>1.6</v>
      </c>
      <c r="B15" s="1154" t="s">
        <v>1275</v>
      </c>
      <c r="C15" s="1103"/>
      <c r="D15" s="1148"/>
      <c r="E15" s="1148"/>
      <c r="F15" s="1148"/>
      <c r="G15" s="1148"/>
      <c r="H15" s="1148"/>
      <c r="I15" s="1149"/>
      <c r="J15" s="1148"/>
      <c r="K15" s="1148"/>
      <c r="L15" s="1149"/>
      <c r="M15" s="1150"/>
      <c r="N15" s="1151">
        <v>1750622</v>
      </c>
      <c r="O15" s="1152"/>
    </row>
    <row r="16" spans="1:15" s="56" customFormat="1" ht="21">
      <c r="A16" s="1145">
        <v>1.7</v>
      </c>
      <c r="B16" s="1146" t="s">
        <v>1276</v>
      </c>
      <c r="C16" s="1153"/>
      <c r="D16" s="1148"/>
      <c r="E16" s="1148"/>
      <c r="F16" s="1148"/>
      <c r="G16" s="1148"/>
      <c r="H16" s="1148"/>
      <c r="I16" s="1149"/>
      <c r="J16" s="1148"/>
      <c r="K16" s="1148"/>
      <c r="L16" s="1149"/>
      <c r="M16" s="1150"/>
      <c r="N16" s="1151">
        <v>1018078</v>
      </c>
      <c r="O16" s="1152"/>
    </row>
    <row r="17" spans="1:15" s="56" customFormat="1" ht="21">
      <c r="A17" s="1145">
        <v>1.8</v>
      </c>
      <c r="B17" s="1146" t="s">
        <v>1277</v>
      </c>
      <c r="C17" s="1153"/>
      <c r="D17" s="1148"/>
      <c r="E17" s="1148"/>
      <c r="F17" s="1148"/>
      <c r="G17" s="1148"/>
      <c r="H17" s="1148"/>
      <c r="I17" s="1149"/>
      <c r="J17" s="1148"/>
      <c r="K17" s="1148"/>
      <c r="L17" s="1149"/>
      <c r="M17" s="1150"/>
      <c r="N17" s="1151">
        <v>879614</v>
      </c>
      <c r="O17" s="1152"/>
    </row>
    <row r="18" spans="1:15" s="56" customFormat="1" ht="21">
      <c r="A18" s="1650" t="s">
        <v>1097</v>
      </c>
      <c r="B18" s="1651"/>
      <c r="C18" s="1155"/>
      <c r="D18" s="1156"/>
      <c r="E18" s="1156"/>
      <c r="F18" s="1156"/>
      <c r="G18" s="1156"/>
      <c r="H18" s="1156"/>
      <c r="I18" s="1157"/>
      <c r="J18" s="1156"/>
      <c r="K18" s="1156"/>
      <c r="L18" s="1157"/>
      <c r="M18" s="1156"/>
      <c r="N18" s="1155"/>
      <c r="O18" s="1156"/>
    </row>
    <row r="19" spans="1:15" s="56" customFormat="1" ht="21">
      <c r="A19" s="1658" t="s">
        <v>1106</v>
      </c>
      <c r="B19" s="1659"/>
      <c r="C19" s="1158"/>
      <c r="D19" s="1159"/>
      <c r="E19" s="1159"/>
      <c r="F19" s="1159"/>
      <c r="G19" s="1159"/>
      <c r="H19" s="1159"/>
      <c r="I19" s="1160"/>
      <c r="J19" s="1159"/>
      <c r="K19" s="1159"/>
      <c r="L19" s="1160"/>
      <c r="M19" s="1159"/>
      <c r="N19" s="1158"/>
      <c r="O19" s="1161"/>
    </row>
    <row r="20" spans="1:15" ht="21">
      <c r="A20" s="1137" t="s">
        <v>311</v>
      </c>
      <c r="B20" s="1138" t="s">
        <v>206</v>
      </c>
      <c r="C20" s="1162"/>
      <c r="D20" s="1140"/>
      <c r="E20" s="1140"/>
      <c r="F20" s="1140"/>
      <c r="G20" s="1140"/>
      <c r="H20" s="1140"/>
      <c r="I20" s="1141">
        <f t="shared" ref="I20:I25" si="0">SUM(C20:H20)</f>
        <v>0</v>
      </c>
      <c r="J20" s="1140"/>
      <c r="K20" s="1140"/>
      <c r="L20" s="1141">
        <f>SUM(J20:K20)</f>
        <v>0</v>
      </c>
      <c r="M20" s="1142"/>
      <c r="N20" s="1143">
        <f>I20+L20+M20</f>
        <v>0</v>
      </c>
      <c r="O20" s="1144"/>
    </row>
    <row r="21" spans="1:15" ht="21">
      <c r="A21" s="1145" t="s">
        <v>311</v>
      </c>
      <c r="B21" s="1163" t="s">
        <v>229</v>
      </c>
      <c r="C21" s="1147"/>
      <c r="D21" s="1148"/>
      <c r="E21" s="1148"/>
      <c r="F21" s="1148"/>
      <c r="G21" s="1148"/>
      <c r="H21" s="1148"/>
      <c r="I21" s="1149"/>
      <c r="J21" s="1148"/>
      <c r="K21" s="1148"/>
      <c r="L21" s="1149"/>
      <c r="M21" s="1164"/>
      <c r="N21" s="1190" t="s">
        <v>423</v>
      </c>
      <c r="O21" s="1152"/>
    </row>
    <row r="22" spans="1:15" ht="21">
      <c r="A22" s="1145" t="s">
        <v>311</v>
      </c>
      <c r="B22" s="1165" t="s">
        <v>231</v>
      </c>
      <c r="C22" s="1147"/>
      <c r="D22" s="1148"/>
      <c r="E22" s="1166"/>
      <c r="F22" s="1148"/>
      <c r="G22" s="1148"/>
      <c r="H22" s="1148"/>
      <c r="I22" s="1167">
        <f t="shared" si="0"/>
        <v>0</v>
      </c>
      <c r="J22" s="1166"/>
      <c r="K22" s="1166"/>
      <c r="L22" s="1149">
        <f>SUM(J22:K22)</f>
        <v>0</v>
      </c>
      <c r="M22" s="1150"/>
      <c r="N22" s="1168">
        <f>I22+L22+M22</f>
        <v>0</v>
      </c>
      <c r="O22" s="1152"/>
    </row>
    <row r="23" spans="1:15" ht="21">
      <c r="A23" s="1169" t="s">
        <v>311</v>
      </c>
      <c r="B23" s="1146" t="s">
        <v>207</v>
      </c>
      <c r="C23" s="1170"/>
      <c r="D23" s="1171"/>
      <c r="E23" s="1148"/>
      <c r="F23" s="1171"/>
      <c r="G23" s="1171"/>
      <c r="H23" s="1171"/>
      <c r="I23" s="1149">
        <f t="shared" si="0"/>
        <v>0</v>
      </c>
      <c r="J23" s="1148"/>
      <c r="K23" s="1148"/>
      <c r="L23" s="1172">
        <f>SUM(J23:K23)</f>
        <v>0</v>
      </c>
      <c r="M23" s="1173"/>
      <c r="N23" s="1151">
        <f>I23+L23+M23</f>
        <v>0</v>
      </c>
      <c r="O23" s="1174"/>
    </row>
    <row r="24" spans="1:15" ht="42">
      <c r="A24" s="1175" t="s">
        <v>311</v>
      </c>
      <c r="B24" s="1185" t="s">
        <v>230</v>
      </c>
      <c r="C24" s="1176"/>
      <c r="D24" s="1177"/>
      <c r="E24" s="1177"/>
      <c r="F24" s="1177"/>
      <c r="G24" s="1177"/>
      <c r="H24" s="1177"/>
      <c r="I24" s="1178">
        <f t="shared" si="0"/>
        <v>0</v>
      </c>
      <c r="J24" s="1177"/>
      <c r="K24" s="1177"/>
      <c r="L24" s="1178">
        <f>SUM(J24:K24)</f>
        <v>0</v>
      </c>
      <c r="M24" s="1179"/>
      <c r="N24" s="1180">
        <f>I24+L24+M24</f>
        <v>0</v>
      </c>
      <c r="O24" s="1181"/>
    </row>
    <row r="25" spans="1:15" ht="42">
      <c r="A25" s="1441" t="s">
        <v>311</v>
      </c>
      <c r="B25" s="1442" t="s">
        <v>208</v>
      </c>
      <c r="C25" s="1443"/>
      <c r="D25" s="1444"/>
      <c r="E25" s="1444"/>
      <c r="F25" s="1444"/>
      <c r="G25" s="1444"/>
      <c r="H25" s="1444"/>
      <c r="I25" s="1445">
        <f t="shared" si="0"/>
        <v>0</v>
      </c>
      <c r="J25" s="1444"/>
      <c r="K25" s="1444"/>
      <c r="L25" s="1445">
        <f>SUM(J25:K25)</f>
        <v>0</v>
      </c>
      <c r="M25" s="1446"/>
      <c r="N25" s="1447">
        <f>I25+L25+M25</f>
        <v>0</v>
      </c>
      <c r="O25" s="1448"/>
    </row>
    <row r="26" spans="1:15" ht="21">
      <c r="A26" s="1660" t="s">
        <v>1107</v>
      </c>
      <c r="B26" s="1660"/>
      <c r="C26" s="1182"/>
      <c r="D26" s="1183"/>
      <c r="E26" s="1183"/>
      <c r="F26" s="1183"/>
      <c r="G26" s="1183"/>
      <c r="H26" s="1183"/>
      <c r="I26" s="1184"/>
      <c r="J26" s="1183"/>
      <c r="K26" s="1183"/>
      <c r="L26" s="1184"/>
      <c r="M26" s="1183"/>
      <c r="N26" s="1182"/>
      <c r="O26" s="1184">
        <f>N27+N28+N29+N30+N32</f>
        <v>1238300</v>
      </c>
    </row>
    <row r="27" spans="1:15" ht="42">
      <c r="A27" s="1137" t="s">
        <v>311</v>
      </c>
      <c r="B27" s="1146" t="s">
        <v>211</v>
      </c>
      <c r="C27" s="1153"/>
      <c r="D27" s="1148">
        <v>800000</v>
      </c>
      <c r="E27" s="1148"/>
      <c r="F27" s="1148"/>
      <c r="G27" s="1148"/>
      <c r="H27" s="1148"/>
      <c r="I27" s="1149">
        <v>800000</v>
      </c>
      <c r="J27" s="1148"/>
      <c r="K27" s="1148"/>
      <c r="L27" s="1149"/>
      <c r="M27" s="1164"/>
      <c r="N27" s="1151">
        <f>I27</f>
        <v>800000</v>
      </c>
      <c r="O27" s="1144"/>
    </row>
    <row r="28" spans="1:15" ht="21">
      <c r="A28" s="1145" t="s">
        <v>311</v>
      </c>
      <c r="B28" s="1146" t="s">
        <v>212</v>
      </c>
      <c r="C28" s="1153"/>
      <c r="D28" s="1148"/>
      <c r="E28" s="1148"/>
      <c r="F28" s="1148"/>
      <c r="G28" s="1148"/>
      <c r="H28" s="1148"/>
      <c r="I28" s="1149"/>
      <c r="J28" s="1148"/>
      <c r="K28" s="1148"/>
      <c r="L28" s="1149"/>
      <c r="M28" s="1149">
        <v>55050</v>
      </c>
      <c r="N28" s="1151">
        <v>55050</v>
      </c>
      <c r="O28" s="1152"/>
    </row>
    <row r="29" spans="1:15" ht="21">
      <c r="A29" s="1145" t="s">
        <v>311</v>
      </c>
      <c r="B29" s="1146" t="s">
        <v>213</v>
      </c>
      <c r="C29" s="1153"/>
      <c r="D29" s="1148"/>
      <c r="E29" s="1148"/>
      <c r="F29" s="1148"/>
      <c r="G29" s="1148"/>
      <c r="H29" s="1148"/>
      <c r="I29" s="1149"/>
      <c r="J29" s="1148"/>
      <c r="K29" s="1148"/>
      <c r="L29" s="1149"/>
      <c r="M29" s="1149">
        <v>150000</v>
      </c>
      <c r="N29" s="1151">
        <v>150000</v>
      </c>
      <c r="O29" s="1152"/>
    </row>
    <row r="30" spans="1:15" ht="21">
      <c r="A30" s="1145" t="s">
        <v>311</v>
      </c>
      <c r="B30" s="1146" t="s">
        <v>214</v>
      </c>
      <c r="C30" s="1153"/>
      <c r="D30" s="1148"/>
      <c r="E30" s="1148"/>
      <c r="F30" s="1148"/>
      <c r="G30" s="1148"/>
      <c r="H30" s="1148"/>
      <c r="I30" s="1149"/>
      <c r="J30" s="1148"/>
      <c r="K30" s="1148"/>
      <c r="L30" s="1149"/>
      <c r="M30" s="1149">
        <v>150000</v>
      </c>
      <c r="N30" s="1151">
        <v>150000</v>
      </c>
      <c r="O30" s="1152"/>
    </row>
    <row r="31" spans="1:15" ht="21">
      <c r="A31" s="1145" t="s">
        <v>311</v>
      </c>
      <c r="B31" s="1146" t="s">
        <v>215</v>
      </c>
      <c r="C31" s="1153"/>
      <c r="D31" s="1148"/>
      <c r="E31" s="1148"/>
      <c r="F31" s="1148"/>
      <c r="G31" s="1148"/>
      <c r="H31" s="1148"/>
      <c r="I31" s="1149"/>
      <c r="J31" s="1148"/>
      <c r="K31" s="1148"/>
      <c r="L31" s="1149"/>
      <c r="M31" s="1164"/>
      <c r="N31" s="1151">
        <f>I31</f>
        <v>0</v>
      </c>
      <c r="O31" s="1152"/>
    </row>
    <row r="32" spans="1:15" ht="42">
      <c r="A32" s="1175" t="s">
        <v>311</v>
      </c>
      <c r="B32" s="1185" t="s">
        <v>647</v>
      </c>
      <c r="C32" s="1176">
        <v>83250</v>
      </c>
      <c r="D32" s="1177"/>
      <c r="E32" s="1177"/>
      <c r="F32" s="1177"/>
      <c r="G32" s="1177"/>
      <c r="H32" s="1177"/>
      <c r="I32" s="1178">
        <v>83250</v>
      </c>
      <c r="J32" s="1177"/>
      <c r="K32" s="1177"/>
      <c r="L32" s="1178"/>
      <c r="M32" s="1179"/>
      <c r="N32" s="1151">
        <v>83250</v>
      </c>
      <c r="O32" s="1181"/>
    </row>
    <row r="33" spans="1:15" ht="21">
      <c r="A33" s="1655" t="s">
        <v>1108</v>
      </c>
      <c r="B33" s="1656"/>
      <c r="C33" s="1182"/>
      <c r="D33" s="1183"/>
      <c r="E33" s="1183"/>
      <c r="F33" s="1183"/>
      <c r="G33" s="1183"/>
      <c r="H33" s="1183"/>
      <c r="I33" s="1184"/>
      <c r="J33" s="1183"/>
      <c r="K33" s="1183"/>
      <c r="L33" s="1184"/>
      <c r="M33" s="1183"/>
      <c r="N33" s="1182"/>
      <c r="O33" s="1186">
        <f>N34+N35+N36</f>
        <v>1160154</v>
      </c>
    </row>
    <row r="34" spans="1:15" ht="21">
      <c r="A34" s="1137" t="s">
        <v>311</v>
      </c>
      <c r="B34" s="1138" t="s">
        <v>216</v>
      </c>
      <c r="C34" s="1162"/>
      <c r="D34" s="1140"/>
      <c r="E34" s="1140"/>
      <c r="F34" s="1140"/>
      <c r="G34" s="1140"/>
      <c r="H34" s="1140"/>
      <c r="I34" s="1141"/>
      <c r="J34" s="1140"/>
      <c r="K34" s="1140"/>
      <c r="L34" s="1141"/>
      <c r="M34" s="1187">
        <v>270104</v>
      </c>
      <c r="N34" s="1151">
        <f>M34</f>
        <v>270104</v>
      </c>
      <c r="O34" s="1144"/>
    </row>
    <row r="35" spans="1:15" ht="21">
      <c r="A35" s="1145" t="s">
        <v>311</v>
      </c>
      <c r="B35" s="1146" t="s">
        <v>217</v>
      </c>
      <c r="C35" s="1153"/>
      <c r="D35" s="1148"/>
      <c r="E35" s="1148"/>
      <c r="F35" s="1148"/>
      <c r="G35" s="1148"/>
      <c r="H35" s="1148"/>
      <c r="I35" s="1149"/>
      <c r="J35" s="1148"/>
      <c r="K35" s="1148"/>
      <c r="L35" s="1149"/>
      <c r="M35" s="1164">
        <v>486580</v>
      </c>
      <c r="N35" s="1151">
        <f>M35</f>
        <v>486580</v>
      </c>
      <c r="O35" s="1152"/>
    </row>
    <row r="36" spans="1:15" ht="21">
      <c r="A36" s="1145" t="s">
        <v>311</v>
      </c>
      <c r="B36" s="1146" t="s">
        <v>1281</v>
      </c>
      <c r="C36" s="1153"/>
      <c r="D36" s="1148">
        <v>403470</v>
      </c>
      <c r="E36" s="1148"/>
      <c r="F36" s="1148"/>
      <c r="G36" s="1148"/>
      <c r="H36" s="1148"/>
      <c r="I36" s="1149"/>
      <c r="J36" s="1148"/>
      <c r="K36" s="1148"/>
      <c r="L36" s="1164"/>
      <c r="M36" s="42"/>
      <c r="N36" s="1151">
        <f>D36</f>
        <v>403470</v>
      </c>
      <c r="O36" s="1152"/>
    </row>
    <row r="37" spans="1:15" ht="21">
      <c r="A37" s="1145" t="s">
        <v>311</v>
      </c>
      <c r="B37" s="1146" t="s">
        <v>218</v>
      </c>
      <c r="C37" s="1153"/>
      <c r="D37" s="1148"/>
      <c r="E37" s="1148"/>
      <c r="F37" s="1148"/>
      <c r="G37" s="1148"/>
      <c r="H37" s="1148"/>
      <c r="I37" s="1149"/>
      <c r="J37" s="1148"/>
      <c r="K37" s="1148"/>
      <c r="L37" s="1149"/>
      <c r="M37" s="1150"/>
      <c r="N37" s="1188" t="s">
        <v>423</v>
      </c>
      <c r="O37" s="1152"/>
    </row>
    <row r="38" spans="1:15" ht="21">
      <c r="A38" s="1189" t="s">
        <v>311</v>
      </c>
      <c r="B38" s="1154" t="s">
        <v>165</v>
      </c>
      <c r="C38" s="1103"/>
      <c r="D38" s="1148"/>
      <c r="E38" s="1166"/>
      <c r="F38" s="1166"/>
      <c r="G38" s="1148"/>
      <c r="H38" s="1148"/>
      <c r="I38" s="1149"/>
      <c r="J38" s="1148"/>
      <c r="K38" s="1148"/>
      <c r="L38" s="1149"/>
      <c r="M38" s="1150"/>
      <c r="N38" s="1190" t="s">
        <v>423</v>
      </c>
      <c r="O38" s="1152"/>
    </row>
    <row r="39" spans="1:15" ht="21">
      <c r="A39" s="1189" t="s">
        <v>311</v>
      </c>
      <c r="B39" s="1154" t="s">
        <v>422</v>
      </c>
      <c r="C39" s="1103"/>
      <c r="D39" s="1191"/>
      <c r="E39" s="1166"/>
      <c r="F39" s="1166"/>
      <c r="G39" s="1191"/>
      <c r="H39" s="1191"/>
      <c r="I39" s="1192">
        <f t="shared" ref="I39" si="1">SUM(C39:H39)</f>
        <v>0</v>
      </c>
      <c r="J39" s="1191"/>
      <c r="K39" s="1191"/>
      <c r="L39" s="1192">
        <f t="shared" ref="L39" si="2">SUM(J39:K39)</f>
        <v>0</v>
      </c>
      <c r="M39" s="1193"/>
      <c r="N39" s="1194" t="s">
        <v>423</v>
      </c>
      <c r="O39" s="1195"/>
    </row>
    <row r="40" spans="1:15" ht="21">
      <c r="A40" s="1657" t="s">
        <v>1109</v>
      </c>
      <c r="B40" s="1657"/>
      <c r="C40" s="1182"/>
      <c r="D40" s="1183"/>
      <c r="E40" s="1183"/>
      <c r="F40" s="1183"/>
      <c r="G40" s="1183"/>
      <c r="H40" s="1183"/>
      <c r="I40" s="1184"/>
      <c r="J40" s="1183"/>
      <c r="K40" s="1183"/>
      <c r="L40" s="1184"/>
      <c r="M40" s="1183"/>
      <c r="N40" s="1182"/>
      <c r="O40" s="1186">
        <f>N41+N42+N43</f>
        <v>1018983</v>
      </c>
    </row>
    <row r="41" spans="1:15" ht="21">
      <c r="A41" s="1169" t="s">
        <v>311</v>
      </c>
      <c r="B41" s="1196" t="s">
        <v>223</v>
      </c>
      <c r="C41" s="1170"/>
      <c r="D41" s="1171"/>
      <c r="E41" s="1171"/>
      <c r="F41" s="1171"/>
      <c r="G41" s="1171"/>
      <c r="H41" s="1171"/>
      <c r="I41" s="1172">
        <f>SUM(C41:H41)</f>
        <v>0</v>
      </c>
      <c r="J41" s="1171"/>
      <c r="K41" s="1171"/>
      <c r="L41" s="1172"/>
      <c r="M41" s="1172">
        <v>18983</v>
      </c>
      <c r="N41" s="1197">
        <v>18983</v>
      </c>
      <c r="O41" s="1174"/>
    </row>
    <row r="42" spans="1:15" ht="21">
      <c r="A42" s="1145" t="s">
        <v>311</v>
      </c>
      <c r="B42" s="1146" t="s">
        <v>224</v>
      </c>
      <c r="C42" s="1153"/>
      <c r="D42" s="1148"/>
      <c r="E42" s="1148"/>
      <c r="F42" s="1148"/>
      <c r="G42" s="1148"/>
      <c r="H42" s="1148"/>
      <c r="I42" s="1149">
        <f>SUM(C42:H42)</f>
        <v>0</v>
      </c>
      <c r="J42" s="1148"/>
      <c r="K42" s="1148"/>
      <c r="L42" s="1149"/>
      <c r="M42" s="1149">
        <v>120000</v>
      </c>
      <c r="N42" s="1151">
        <v>120000</v>
      </c>
      <c r="O42" s="1152"/>
    </row>
    <row r="43" spans="1:15" ht="21">
      <c r="A43" s="1175" t="s">
        <v>311</v>
      </c>
      <c r="B43" s="1185" t="s">
        <v>225</v>
      </c>
      <c r="C43" s="1176">
        <v>880000</v>
      </c>
      <c r="D43" s="1177"/>
      <c r="E43" s="1177"/>
      <c r="F43" s="1177"/>
      <c r="G43" s="1177"/>
      <c r="H43" s="1177"/>
      <c r="I43" s="1178">
        <f>SUM(C43:H43)</f>
        <v>880000</v>
      </c>
      <c r="J43" s="1177"/>
      <c r="K43" s="1177"/>
      <c r="L43" s="1178"/>
      <c r="M43" s="1198"/>
      <c r="N43" s="1180">
        <v>880000</v>
      </c>
      <c r="O43" s="1181"/>
    </row>
    <row r="44" spans="1:15" ht="21">
      <c r="A44" s="1650" t="s">
        <v>1132</v>
      </c>
      <c r="B44" s="1651"/>
      <c r="C44" s="1155"/>
      <c r="D44" s="1156"/>
      <c r="E44" s="1156"/>
      <c r="F44" s="1156"/>
      <c r="G44" s="1156"/>
      <c r="H44" s="1156"/>
      <c r="I44" s="1157"/>
      <c r="J44" s="1156"/>
      <c r="K44" s="1156"/>
      <c r="L44" s="1157"/>
      <c r="M44" s="1156"/>
      <c r="N44" s="1155"/>
      <c r="O44" s="1157">
        <f>N48+N49</f>
        <v>546750</v>
      </c>
    </row>
    <row r="45" spans="1:15" ht="21">
      <c r="A45" s="1199"/>
      <c r="B45" s="1200" t="s">
        <v>1098</v>
      </c>
      <c r="C45" s="1201"/>
      <c r="D45" s="1202"/>
      <c r="E45" s="1202"/>
      <c r="F45" s="1202"/>
      <c r="G45" s="1202"/>
      <c r="H45" s="1202"/>
      <c r="I45" s="1203">
        <f>SUM(C45:H45)</f>
        <v>0</v>
      </c>
      <c r="J45" s="1202"/>
      <c r="K45" s="1202"/>
      <c r="L45" s="1141">
        <f>SUM(J45:K45)</f>
        <v>0</v>
      </c>
      <c r="M45" s="1204"/>
      <c r="N45" s="1143">
        <f>I45+L45+M45</f>
        <v>0</v>
      </c>
      <c r="O45" s="1144"/>
    </row>
    <row r="46" spans="1:15" ht="21">
      <c r="A46" s="1189"/>
      <c r="B46" s="1205"/>
      <c r="C46" s="1153"/>
      <c r="D46" s="1148"/>
      <c r="E46" s="1148"/>
      <c r="F46" s="1148"/>
      <c r="G46" s="1148"/>
      <c r="H46" s="1148"/>
      <c r="I46" s="1206"/>
      <c r="J46" s="1148"/>
      <c r="K46" s="1148"/>
      <c r="L46" s="1149">
        <f>SUM(J46:K46)</f>
        <v>0</v>
      </c>
      <c r="M46" s="1150"/>
      <c r="N46" s="1151"/>
      <c r="O46" s="1152"/>
    </row>
    <row r="47" spans="1:15" ht="42">
      <c r="A47" s="592"/>
      <c r="B47" s="1207" t="s">
        <v>1723</v>
      </c>
      <c r="C47" s="1153"/>
      <c r="D47" s="1148"/>
      <c r="E47" s="1148"/>
      <c r="F47" s="1148"/>
      <c r="G47" s="1148"/>
      <c r="H47" s="1148"/>
      <c r="I47" s="1206"/>
      <c r="J47" s="1148"/>
      <c r="K47" s="1148"/>
      <c r="L47" s="1149"/>
      <c r="M47" s="1150"/>
      <c r="N47" s="1151"/>
      <c r="O47" s="1152"/>
    </row>
    <row r="48" spans="1:15" ht="42">
      <c r="A48" s="1145" t="s">
        <v>311</v>
      </c>
      <c r="B48" s="1205" t="s">
        <v>1207</v>
      </c>
      <c r="C48" s="1153"/>
      <c r="D48" s="1148"/>
      <c r="E48" s="1148"/>
      <c r="F48" s="1148"/>
      <c r="G48" s="1208"/>
      <c r="H48" s="1148"/>
      <c r="I48" s="1206">
        <f>C48</f>
        <v>0</v>
      </c>
      <c r="J48" s="1148"/>
      <c r="K48" s="1148"/>
      <c r="L48" s="1149"/>
      <c r="M48" s="1150">
        <v>60000</v>
      </c>
      <c r="N48" s="1151">
        <f>M48</f>
        <v>60000</v>
      </c>
      <c r="O48" s="1152"/>
    </row>
    <row r="49" spans="1:15" ht="21">
      <c r="A49" s="1209" t="s">
        <v>423</v>
      </c>
      <c r="B49" s="1210" t="s">
        <v>1722</v>
      </c>
      <c r="C49" s="1211"/>
      <c r="D49" s="1212"/>
      <c r="E49" s="1212"/>
      <c r="F49" s="1212"/>
      <c r="G49" s="1212"/>
      <c r="H49" s="1212"/>
      <c r="I49" s="1212"/>
      <c r="J49" s="1212"/>
      <c r="K49" s="1212"/>
      <c r="L49" s="1212"/>
      <c r="M49" s="1212">
        <v>486750</v>
      </c>
      <c r="N49" s="1213">
        <v>486750</v>
      </c>
      <c r="O49" s="1214"/>
    </row>
    <row r="50" spans="1:15" ht="21">
      <c r="A50" s="46"/>
      <c r="B50" s="1215"/>
      <c r="C50" s="1216"/>
      <c r="D50" s="1217"/>
      <c r="E50" s="1218"/>
      <c r="F50" s="1217"/>
      <c r="G50" s="1217"/>
      <c r="H50" s="1217"/>
      <c r="I50" s="1217"/>
      <c r="J50" s="1217"/>
      <c r="K50" s="1217"/>
      <c r="L50" s="1217"/>
      <c r="M50" s="1217"/>
      <c r="N50" s="1219"/>
      <c r="O50" s="1220"/>
    </row>
    <row r="51" spans="1:15" ht="21">
      <c r="A51" s="1650" t="s">
        <v>1099</v>
      </c>
      <c r="B51" s="1651"/>
      <c r="C51" s="1155"/>
      <c r="D51" s="1156"/>
      <c r="E51" s="1156"/>
      <c r="F51" s="1221"/>
      <c r="G51" s="1156"/>
      <c r="H51" s="1156"/>
      <c r="I51" s="1157"/>
      <c r="J51" s="1156"/>
      <c r="K51" s="1156"/>
      <c r="L51" s="1157"/>
      <c r="M51" s="1156"/>
      <c r="N51" s="1155"/>
      <c r="O51" s="590">
        <f>N52+N53+N55+N56+N57+N58+N59+N60</f>
        <v>3408430</v>
      </c>
    </row>
    <row r="52" spans="1:15" ht="84">
      <c r="A52" s="1222">
        <v>4.0999999999999996</v>
      </c>
      <c r="B52" s="1138" t="s">
        <v>1100</v>
      </c>
      <c r="C52" s="1162"/>
      <c r="D52" s="1140"/>
      <c r="E52" s="1140"/>
      <c r="F52" s="1140"/>
      <c r="G52" s="1140">
        <v>20000</v>
      </c>
      <c r="H52" s="1140"/>
      <c r="I52" s="1141">
        <f>G52</f>
        <v>20000</v>
      </c>
      <c r="J52" s="1140"/>
      <c r="K52" s="1140"/>
      <c r="L52" s="1141">
        <f t="shared" ref="L52:L61" si="3">SUM(J52:K52)</f>
        <v>0</v>
      </c>
      <c r="M52" s="1142"/>
      <c r="N52" s="1143">
        <v>20000</v>
      </c>
      <c r="O52" s="1144"/>
    </row>
    <row r="53" spans="1:15" ht="63">
      <c r="A53" s="1223">
        <v>4.2</v>
      </c>
      <c r="B53" s="1146" t="s">
        <v>1104</v>
      </c>
      <c r="C53" s="1104"/>
      <c r="D53" s="1166"/>
      <c r="E53" s="1166"/>
      <c r="F53" s="1166"/>
      <c r="G53" s="1166"/>
      <c r="H53" s="1166"/>
      <c r="I53" s="1167"/>
      <c r="J53" s="1166"/>
      <c r="K53" s="1166"/>
      <c r="L53" s="1167">
        <f t="shared" si="3"/>
        <v>0</v>
      </c>
      <c r="M53" s="1224"/>
      <c r="N53" s="1168">
        <f t="shared" ref="N53" si="4">I53+L53+M53</f>
        <v>0</v>
      </c>
      <c r="O53" s="1225"/>
    </row>
    <row r="54" spans="1:15" ht="21">
      <c r="A54" s="1226">
        <v>4.3</v>
      </c>
      <c r="B54" s="1227" t="s">
        <v>1101</v>
      </c>
      <c r="C54" s="1228"/>
      <c r="D54" s="1229"/>
      <c r="E54" s="1229"/>
      <c r="F54" s="1229"/>
      <c r="G54" s="1229"/>
      <c r="H54" s="1229"/>
      <c r="I54" s="1230">
        <f t="shared" ref="I54:I59" si="5">SUM(C54:H54)</f>
        <v>0</v>
      </c>
      <c r="J54" s="1229"/>
      <c r="K54" s="1229"/>
      <c r="L54" s="1230">
        <f t="shared" si="3"/>
        <v>0</v>
      </c>
      <c r="M54" s="1231"/>
      <c r="N54" s="1151"/>
      <c r="O54" s="1232"/>
    </row>
    <row r="55" spans="1:15" ht="21">
      <c r="A55" s="593"/>
      <c r="B55" s="1205" t="s">
        <v>559</v>
      </c>
      <c r="C55" s="1170"/>
      <c r="D55" s="1171"/>
      <c r="E55" s="1171"/>
      <c r="F55" s="1171"/>
      <c r="G55" s="1171"/>
      <c r="H55" s="1171"/>
      <c r="I55" s="1172">
        <f t="shared" si="5"/>
        <v>0</v>
      </c>
      <c r="J55" s="1171">
        <v>580000</v>
      </c>
      <c r="K55" s="1171"/>
      <c r="L55" s="1172"/>
      <c r="M55" s="1173"/>
      <c r="N55" s="1197">
        <v>580000</v>
      </c>
      <c r="O55" s="1174"/>
    </row>
    <row r="56" spans="1:15" ht="21">
      <c r="A56" s="593"/>
      <c r="B56" s="1205" t="s">
        <v>561</v>
      </c>
      <c r="C56" s="1153"/>
      <c r="D56" s="1148"/>
      <c r="E56" s="1148"/>
      <c r="F56" s="1148"/>
      <c r="G56" s="1148"/>
      <c r="H56" s="1148"/>
      <c r="I56" s="1149">
        <f t="shared" si="5"/>
        <v>0</v>
      </c>
      <c r="J56" s="1148">
        <f>N56</f>
        <v>133400</v>
      </c>
      <c r="K56" s="1148"/>
      <c r="L56" s="1149"/>
      <c r="M56" s="1150"/>
      <c r="N56" s="1151">
        <v>133400</v>
      </c>
      <c r="O56" s="1152"/>
    </row>
    <row r="57" spans="1:15" ht="21">
      <c r="A57" s="593"/>
      <c r="B57" s="1205" t="s">
        <v>562</v>
      </c>
      <c r="C57" s="1153"/>
      <c r="D57" s="1148"/>
      <c r="E57" s="1148"/>
      <c r="F57" s="1148"/>
      <c r="G57" s="1148"/>
      <c r="H57" s="1148"/>
      <c r="I57" s="1149">
        <f t="shared" si="5"/>
        <v>0</v>
      </c>
      <c r="J57" s="1148">
        <f>N57</f>
        <v>243000</v>
      </c>
      <c r="K57" s="1148"/>
      <c r="L57" s="1149"/>
      <c r="M57" s="1150"/>
      <c r="N57" s="1151">
        <v>243000</v>
      </c>
      <c r="O57" s="1233"/>
    </row>
    <row r="58" spans="1:15" ht="42">
      <c r="A58" s="1223"/>
      <c r="B58" s="1234" t="s">
        <v>1280</v>
      </c>
      <c r="C58" s="1103"/>
      <c r="D58" s="1235"/>
      <c r="E58" s="1166"/>
      <c r="F58" s="1166"/>
      <c r="G58" s="1166"/>
      <c r="H58" s="1166"/>
      <c r="I58" s="1167"/>
      <c r="J58" s="1166">
        <f>N58</f>
        <v>275500</v>
      </c>
      <c r="K58" s="1166"/>
      <c r="L58" s="1167"/>
      <c r="M58" s="1224"/>
      <c r="N58" s="1168">
        <v>275500</v>
      </c>
      <c r="O58" s="1236"/>
    </row>
    <row r="59" spans="1:15" ht="21">
      <c r="A59" s="1451"/>
      <c r="B59" s="1452" t="s">
        <v>564</v>
      </c>
      <c r="C59" s="1176"/>
      <c r="D59" s="1453"/>
      <c r="E59" s="1177"/>
      <c r="F59" s="1177"/>
      <c r="G59" s="1177"/>
      <c r="H59" s="1177"/>
      <c r="I59" s="1178">
        <f t="shared" si="5"/>
        <v>0</v>
      </c>
      <c r="J59" s="1177">
        <f>N59</f>
        <v>2146530</v>
      </c>
      <c r="K59" s="1177"/>
      <c r="L59" s="1178"/>
      <c r="M59" s="1176"/>
      <c r="N59" s="1180">
        <v>2146530</v>
      </c>
      <c r="O59" s="1181"/>
    </row>
    <row r="60" spans="1:15" ht="42">
      <c r="A60" s="1441">
        <v>4.4000000000000004</v>
      </c>
      <c r="B60" s="1449" t="s">
        <v>1102</v>
      </c>
      <c r="C60" s="1443"/>
      <c r="D60" s="1444">
        <v>10000</v>
      </c>
      <c r="E60" s="1444"/>
      <c r="F60" s="1444"/>
      <c r="G60" s="1444"/>
      <c r="H60" s="1444"/>
      <c r="I60" s="1445">
        <f>D60</f>
        <v>10000</v>
      </c>
      <c r="J60" s="1444"/>
      <c r="K60" s="1444"/>
      <c r="L60" s="1445"/>
      <c r="M60" s="1450"/>
      <c r="N60" s="1447">
        <v>10000</v>
      </c>
      <c r="O60" s="1448"/>
    </row>
    <row r="61" spans="1:15" ht="21">
      <c r="A61" s="1237"/>
      <c r="B61" s="1238" t="s">
        <v>135</v>
      </c>
      <c r="C61" s="1239">
        <f>SUM(C10:C60)</f>
        <v>963250</v>
      </c>
      <c r="D61" s="1239">
        <f>SUM(D10:D60)</f>
        <v>1213470</v>
      </c>
      <c r="E61" s="1239">
        <f>SUM(E10:E60)</f>
        <v>0</v>
      </c>
      <c r="F61" s="1239"/>
      <c r="G61" s="1239">
        <f>SUM(G10:G60)</f>
        <v>20000</v>
      </c>
      <c r="H61" s="1239">
        <f>SUM(H10:H60)</f>
        <v>0</v>
      </c>
      <c r="I61" s="1239">
        <f>SUM(C61:H61)</f>
        <v>2196720</v>
      </c>
      <c r="J61" s="1240">
        <f>SUM(J10:J60)</f>
        <v>3378430</v>
      </c>
      <c r="K61" s="1240">
        <f>SUM(K10:K60)</f>
        <v>0</v>
      </c>
      <c r="L61" s="1240">
        <f t="shared" si="3"/>
        <v>3378430</v>
      </c>
      <c r="M61" s="1240">
        <f>SUM(M10:M60)</f>
        <v>1797467</v>
      </c>
      <c r="N61" s="1239"/>
      <c r="O61" s="1241">
        <f>O9+O26+O33+O40+O44+O51</f>
        <v>11020931</v>
      </c>
    </row>
    <row r="62" spans="1:15" ht="21.75" thickBot="1">
      <c r="A62" s="1650" t="s">
        <v>1103</v>
      </c>
      <c r="B62" s="1651"/>
      <c r="C62" s="1155"/>
      <c r="D62" s="1156"/>
      <c r="E62" s="1156"/>
      <c r="F62" s="1156"/>
      <c r="G62" s="1156"/>
      <c r="H62" s="1156"/>
      <c r="I62" s="1157"/>
      <c r="J62" s="1156"/>
      <c r="K62" s="1156"/>
      <c r="L62" s="1157"/>
      <c r="M62" s="1156"/>
      <c r="N62" s="1242">
        <v>4381050</v>
      </c>
      <c r="O62" s="1157">
        <f>N62+N63</f>
        <v>4431050</v>
      </c>
    </row>
    <row r="63" spans="1:15" ht="63.75" thickTop="1">
      <c r="A63" s="1243">
        <v>5.0999999999999996</v>
      </c>
      <c r="B63" s="1244" t="s">
        <v>1549</v>
      </c>
      <c r="C63" s="1245"/>
      <c r="D63" s="1245"/>
      <c r="E63" s="1245"/>
      <c r="F63" s="1245"/>
      <c r="G63" s="1245"/>
      <c r="H63" s="1245"/>
      <c r="I63" s="1246"/>
      <c r="J63" s="1245"/>
      <c r="K63" s="1245">
        <f>N63</f>
        <v>50000</v>
      </c>
      <c r="L63" s="1141"/>
      <c r="M63" s="1246"/>
      <c r="N63" s="1247">
        <v>50000</v>
      </c>
      <c r="O63" s="1248"/>
    </row>
    <row r="64" spans="1:15" ht="40.5">
      <c r="A64" s="1249">
        <v>5.2</v>
      </c>
      <c r="B64" s="691" t="s">
        <v>1542</v>
      </c>
      <c r="C64" s="1250"/>
      <c r="D64" s="1250"/>
      <c r="E64" s="1250"/>
      <c r="F64" s="1250"/>
      <c r="G64" s="1250"/>
      <c r="H64" s="1250"/>
      <c r="I64" s="1211"/>
      <c r="J64" s="1250"/>
      <c r="K64" s="1250"/>
      <c r="L64" s="1149"/>
      <c r="M64" s="1211"/>
      <c r="N64" s="1251"/>
      <c r="O64" s="1232"/>
    </row>
    <row r="65" spans="1:15" ht="40.5">
      <c r="A65" s="1252">
        <v>5.3</v>
      </c>
      <c r="B65" s="690" t="s">
        <v>1543</v>
      </c>
      <c r="C65" s="1253"/>
      <c r="D65" s="1253"/>
      <c r="E65" s="1253"/>
      <c r="F65" s="1253"/>
      <c r="G65" s="1253"/>
      <c r="H65" s="1253"/>
      <c r="I65" s="1254"/>
      <c r="J65" s="1253"/>
      <c r="K65" s="1253"/>
      <c r="L65" s="1178"/>
      <c r="M65" s="1254"/>
      <c r="N65" s="1180"/>
      <c r="O65" s="1255"/>
    </row>
    <row r="66" spans="1:15" ht="81">
      <c r="A66" s="1256">
        <v>5.4</v>
      </c>
      <c r="B66" s="693" t="s">
        <v>1544</v>
      </c>
      <c r="C66" s="1257"/>
      <c r="D66" s="1257"/>
      <c r="E66" s="1257"/>
      <c r="F66" s="1257"/>
      <c r="G66" s="1258"/>
      <c r="H66" s="1257"/>
      <c r="I66" s="1259"/>
      <c r="J66" s="1257"/>
      <c r="K66" s="1257"/>
      <c r="L66" s="1172"/>
      <c r="M66" s="1259"/>
      <c r="N66" s="1197"/>
      <c r="O66" s="1260"/>
    </row>
    <row r="67" spans="1:15" ht="60.75">
      <c r="A67" s="1249">
        <v>5.5</v>
      </c>
      <c r="B67" s="692" t="s">
        <v>1545</v>
      </c>
      <c r="C67" s="1250"/>
      <c r="D67" s="1250"/>
      <c r="E67" s="1250"/>
      <c r="F67" s="1250"/>
      <c r="G67" s="1250"/>
      <c r="H67" s="1250"/>
      <c r="I67" s="1211"/>
      <c r="J67" s="1250"/>
      <c r="K67" s="1250"/>
      <c r="L67" s="1149"/>
      <c r="M67" s="1211"/>
      <c r="N67" s="1197"/>
      <c r="O67" s="1232"/>
    </row>
    <row r="68" spans="1:15" ht="101.25">
      <c r="A68" s="1252">
        <v>5.6</v>
      </c>
      <c r="B68" s="690" t="s">
        <v>1546</v>
      </c>
      <c r="C68" s="1253"/>
      <c r="D68" s="1253"/>
      <c r="E68" s="1253"/>
      <c r="F68" s="1253"/>
      <c r="G68" s="1253"/>
      <c r="H68" s="1253"/>
      <c r="I68" s="1254"/>
      <c r="J68" s="1253"/>
      <c r="K68" s="1253"/>
      <c r="L68" s="1178"/>
      <c r="M68" s="1254"/>
      <c r="N68" s="1180"/>
      <c r="O68" s="1255"/>
    </row>
    <row r="69" spans="1:15" ht="60.75">
      <c r="A69" s="1256">
        <v>5.7</v>
      </c>
      <c r="B69" s="1024" t="s">
        <v>1547</v>
      </c>
      <c r="C69" s="1454"/>
      <c r="D69" s="1454"/>
      <c r="E69" s="1454"/>
      <c r="F69" s="1454"/>
      <c r="G69" s="1454"/>
      <c r="H69" s="1454"/>
      <c r="I69" s="1416"/>
      <c r="J69" s="1454"/>
      <c r="K69" s="1454"/>
      <c r="L69" s="1192"/>
      <c r="M69" s="1416"/>
      <c r="N69" s="1251"/>
      <c r="O69" s="1310"/>
    </row>
    <row r="70" spans="1:15" ht="21">
      <c r="A70" s="1262"/>
      <c r="B70" s="1263" t="s">
        <v>1095</v>
      </c>
      <c r="C70" s="1264">
        <f>SUM(C63:C69)</f>
        <v>0</v>
      </c>
      <c r="D70" s="1264">
        <f>SUM(D63:D69)</f>
        <v>0</v>
      </c>
      <c r="E70" s="1264">
        <f>SUM(E63:E69)</f>
        <v>0</v>
      </c>
      <c r="F70" s="1264"/>
      <c r="G70" s="1264">
        <f>SUM(G63:G69)</f>
        <v>0</v>
      </c>
      <c r="H70" s="1264">
        <f>SUM(H63:H69)</f>
        <v>0</v>
      </c>
      <c r="I70" s="1264">
        <f>SUM(I63:I69)</f>
        <v>0</v>
      </c>
      <c r="J70" s="1264">
        <f>SUM(J63:J69)</f>
        <v>0</v>
      </c>
      <c r="K70" s="1264">
        <f>SUM(K63:K69)</f>
        <v>50000</v>
      </c>
      <c r="L70" s="1265">
        <f>SUM(J70:K70)</f>
        <v>50000</v>
      </c>
      <c r="M70" s="1264">
        <f>SUM(M63:M69)</f>
        <v>0</v>
      </c>
      <c r="N70" s="1266">
        <f>I70+L70+M70</f>
        <v>50000</v>
      </c>
      <c r="O70" s="1267"/>
    </row>
    <row r="71" spans="1:15" ht="21">
      <c r="A71" s="1074" t="s">
        <v>1110</v>
      </c>
      <c r="B71" s="1074"/>
      <c r="C71" s="1268"/>
      <c r="D71" s="1269"/>
      <c r="E71" s="1269"/>
      <c r="F71" s="1269"/>
      <c r="G71" s="1269"/>
      <c r="H71" s="1269"/>
      <c r="I71" s="1270"/>
      <c r="J71" s="1269"/>
      <c r="K71" s="1269"/>
      <c r="L71" s="1157">
        <f>SUM(J71:K71)</f>
        <v>0</v>
      </c>
      <c r="M71" s="1271"/>
      <c r="N71" s="1272">
        <f>I71+L71+M71</f>
        <v>0</v>
      </c>
      <c r="O71" s="1273"/>
    </row>
    <row r="72" spans="1:15" ht="21">
      <c r="A72" s="1274" t="s">
        <v>1415</v>
      </c>
      <c r="B72" s="1275"/>
      <c r="C72" s="1276"/>
      <c r="D72" s="1277"/>
      <c r="E72" s="1277"/>
      <c r="F72" s="1277"/>
      <c r="G72" s="1277"/>
      <c r="H72" s="1277"/>
      <c r="I72" s="1278"/>
      <c r="J72" s="1277"/>
      <c r="K72" s="1277"/>
      <c r="L72" s="1278"/>
      <c r="M72" s="1277"/>
      <c r="N72" s="1279">
        <f>I72</f>
        <v>0</v>
      </c>
      <c r="O72" s="1280"/>
    </row>
    <row r="73" spans="1:15" ht="42">
      <c r="A73" s="695" t="s">
        <v>1550</v>
      </c>
      <c r="B73" s="694" t="s">
        <v>1328</v>
      </c>
      <c r="C73" s="1170"/>
      <c r="D73" s="1281"/>
      <c r="E73" s="1281"/>
      <c r="F73" s="1281"/>
      <c r="G73" s="1281"/>
      <c r="H73" s="1281"/>
      <c r="I73" s="1282"/>
      <c r="J73" s="1281"/>
      <c r="K73" s="1281"/>
      <c r="L73" s="1172"/>
      <c r="M73" s="1283"/>
      <c r="N73" s="1197"/>
      <c r="O73" s="1260"/>
    </row>
    <row r="74" spans="1:15" ht="21">
      <c r="A74" s="1284" t="s">
        <v>1551</v>
      </c>
      <c r="B74" s="685" t="s">
        <v>1329</v>
      </c>
      <c r="C74" s="1153"/>
      <c r="D74" s="1229"/>
      <c r="E74" s="1229"/>
      <c r="F74" s="1229"/>
      <c r="G74" s="1285"/>
      <c r="H74" s="1229"/>
      <c r="I74" s="1230"/>
      <c r="J74" s="1229"/>
      <c r="K74" s="1229"/>
      <c r="L74" s="1149"/>
      <c r="M74" s="1231"/>
      <c r="N74" s="1151"/>
      <c r="O74" s="1232"/>
    </row>
    <row r="75" spans="1:15" ht="42">
      <c r="A75" s="696" t="s">
        <v>1552</v>
      </c>
      <c r="B75" s="597" t="s">
        <v>1330</v>
      </c>
      <c r="C75" s="1286"/>
      <c r="D75" s="1281"/>
      <c r="E75" s="1281"/>
      <c r="F75" s="1281"/>
      <c r="G75" s="1281"/>
      <c r="H75" s="1281"/>
      <c r="I75" s="1282"/>
      <c r="J75" s="1281"/>
      <c r="K75" s="1281"/>
      <c r="L75" s="1172"/>
      <c r="M75" s="1283"/>
      <c r="N75" s="1197"/>
      <c r="O75" s="1232"/>
    </row>
    <row r="76" spans="1:15" ht="63">
      <c r="A76" s="695" t="s">
        <v>1553</v>
      </c>
      <c r="B76" s="686" t="s">
        <v>1342</v>
      </c>
      <c r="C76" s="1147"/>
      <c r="D76" s="1229"/>
      <c r="E76" s="1229"/>
      <c r="F76" s="1229"/>
      <c r="G76" s="1229"/>
      <c r="H76" s="1229"/>
      <c r="I76" s="1230"/>
      <c r="J76" s="1229"/>
      <c r="K76" s="1229"/>
      <c r="L76" s="1149"/>
      <c r="M76" s="1231"/>
      <c r="N76" s="1151"/>
      <c r="O76" s="1232"/>
    </row>
    <row r="77" spans="1:15" ht="63">
      <c r="A77" s="1284" t="s">
        <v>1554</v>
      </c>
      <c r="B77" s="687" t="s">
        <v>1343</v>
      </c>
      <c r="C77" s="1147"/>
      <c r="D77" s="1229"/>
      <c r="E77" s="1229"/>
      <c r="F77" s="1229"/>
      <c r="G77" s="1229"/>
      <c r="H77" s="1229"/>
      <c r="I77" s="1230"/>
      <c r="J77" s="1229"/>
      <c r="K77" s="1229"/>
      <c r="L77" s="1149"/>
      <c r="M77" s="1231"/>
      <c r="N77" s="1151"/>
      <c r="O77" s="1232"/>
    </row>
    <row r="78" spans="1:15" s="295" customFormat="1" ht="62.25" customHeight="1">
      <c r="A78" s="696" t="s">
        <v>1555</v>
      </c>
      <c r="B78" s="687" t="s">
        <v>1580</v>
      </c>
      <c r="C78" s="1147"/>
      <c r="D78" s="1229"/>
      <c r="E78" s="1229"/>
      <c r="F78" s="1229"/>
      <c r="G78" s="1229"/>
      <c r="H78" s="1229"/>
      <c r="I78" s="1230"/>
      <c r="J78" s="1229"/>
      <c r="K78" s="1229"/>
      <c r="L78" s="1149"/>
      <c r="M78" s="1231"/>
      <c r="N78" s="1151"/>
      <c r="O78" s="1232"/>
    </row>
    <row r="79" spans="1:15" s="295" customFormat="1" ht="39" customHeight="1">
      <c r="A79" s="981" t="s">
        <v>1556</v>
      </c>
      <c r="B79" s="1457" t="s">
        <v>1344</v>
      </c>
      <c r="C79" s="1458"/>
      <c r="D79" s="1294"/>
      <c r="E79" s="1294"/>
      <c r="F79" s="1294"/>
      <c r="G79" s="1294"/>
      <c r="H79" s="1294"/>
      <c r="I79" s="1295"/>
      <c r="J79" s="1294"/>
      <c r="K79" s="1294"/>
      <c r="L79" s="1178"/>
      <c r="M79" s="1459"/>
      <c r="N79" s="1180"/>
      <c r="O79" s="1255"/>
    </row>
    <row r="80" spans="1:15" s="295" customFormat="1" ht="84">
      <c r="A80" s="1455" t="s">
        <v>1557</v>
      </c>
      <c r="B80" s="1456" t="s">
        <v>1345</v>
      </c>
      <c r="C80" s="1170"/>
      <c r="D80" s="1281"/>
      <c r="E80" s="1281"/>
      <c r="F80" s="1281"/>
      <c r="G80" s="1281"/>
      <c r="H80" s="1281"/>
      <c r="I80" s="1282"/>
      <c r="J80" s="1281"/>
      <c r="K80" s="1281"/>
      <c r="L80" s="1172"/>
      <c r="M80" s="1319"/>
      <c r="N80" s="1197"/>
      <c r="O80" s="1260"/>
    </row>
    <row r="81" spans="1:15" s="295" customFormat="1" ht="42">
      <c r="A81" s="696" t="s">
        <v>1558</v>
      </c>
      <c r="B81" s="687" t="s">
        <v>1346</v>
      </c>
      <c r="C81" s="1288"/>
      <c r="D81" s="1289"/>
      <c r="E81" s="1289"/>
      <c r="F81" s="1289"/>
      <c r="G81" s="1289"/>
      <c r="H81" s="1289"/>
      <c r="I81" s="1290"/>
      <c r="J81" s="1289"/>
      <c r="K81" s="1289"/>
      <c r="L81" s="1167"/>
      <c r="M81" s="1291"/>
      <c r="N81" s="1168"/>
      <c r="O81" s="1261"/>
    </row>
    <row r="82" spans="1:15" s="295" customFormat="1" ht="42">
      <c r="A82" s="695" t="s">
        <v>1559</v>
      </c>
      <c r="B82" s="687" t="s">
        <v>1347</v>
      </c>
      <c r="C82" s="1153"/>
      <c r="D82" s="1229"/>
      <c r="E82" s="1229"/>
      <c r="F82" s="1229"/>
      <c r="G82" s="1229"/>
      <c r="H82" s="1229"/>
      <c r="I82" s="1230"/>
      <c r="J82" s="1229"/>
      <c r="K82" s="1229"/>
      <c r="L82" s="1149"/>
      <c r="M82" s="1291"/>
      <c r="N82" s="1168"/>
      <c r="O82" s="1292"/>
    </row>
    <row r="83" spans="1:15" s="295" customFormat="1" ht="63">
      <c r="A83" s="1284" t="s">
        <v>1560</v>
      </c>
      <c r="B83" s="697" t="s">
        <v>1579</v>
      </c>
      <c r="C83" s="1153"/>
      <c r="D83" s="1229"/>
      <c r="E83" s="1229"/>
      <c r="F83" s="1229"/>
      <c r="G83" s="1229"/>
      <c r="H83" s="1229"/>
      <c r="I83" s="1230"/>
      <c r="J83" s="1229"/>
      <c r="K83" s="1229"/>
      <c r="L83" s="1149"/>
      <c r="M83" s="1291"/>
      <c r="N83" s="1168"/>
      <c r="O83" s="1292"/>
    </row>
    <row r="84" spans="1:15" s="295" customFormat="1" ht="42">
      <c r="A84" s="696" t="s">
        <v>1561</v>
      </c>
      <c r="B84" s="689" t="s">
        <v>1348</v>
      </c>
      <c r="C84" s="1153"/>
      <c r="D84" s="1229"/>
      <c r="E84" s="1229"/>
      <c r="F84" s="1229"/>
      <c r="G84" s="1229"/>
      <c r="H84" s="1229"/>
      <c r="I84" s="1230"/>
      <c r="J84" s="1229"/>
      <c r="K84" s="1229"/>
      <c r="L84" s="1149"/>
      <c r="M84" s="1291"/>
      <c r="N84" s="1168"/>
      <c r="O84" s="1292"/>
    </row>
    <row r="85" spans="1:15" s="295" customFormat="1" ht="63">
      <c r="A85" s="695" t="s">
        <v>1562</v>
      </c>
      <c r="B85" s="598" t="s">
        <v>1349</v>
      </c>
      <c r="C85" s="1153"/>
      <c r="D85" s="1229"/>
      <c r="E85" s="1229"/>
      <c r="F85" s="1229"/>
      <c r="G85" s="1229"/>
      <c r="H85" s="1229"/>
      <c r="I85" s="1230"/>
      <c r="J85" s="1229"/>
      <c r="K85" s="1229"/>
      <c r="L85" s="1149"/>
      <c r="M85" s="1291"/>
      <c r="N85" s="1168"/>
      <c r="O85" s="1292"/>
    </row>
    <row r="86" spans="1:15" s="295" customFormat="1" ht="63">
      <c r="A86" s="1284" t="s">
        <v>1563</v>
      </c>
      <c r="B86" s="598" t="s">
        <v>1350</v>
      </c>
      <c r="C86" s="1153"/>
      <c r="D86" s="1229"/>
      <c r="E86" s="1229"/>
      <c r="F86" s="1229"/>
      <c r="G86" s="1229"/>
      <c r="H86" s="1229"/>
      <c r="I86" s="1230"/>
      <c r="J86" s="1229"/>
      <c r="K86" s="1229"/>
      <c r="L86" s="1149"/>
      <c r="M86" s="1291"/>
      <c r="N86" s="1168"/>
      <c r="O86" s="1292"/>
    </row>
    <row r="87" spans="1:15" s="295" customFormat="1" ht="42">
      <c r="A87" s="696" t="s">
        <v>1564</v>
      </c>
      <c r="B87" s="598" t="s">
        <v>1351</v>
      </c>
      <c r="C87" s="1153"/>
      <c r="D87" s="1229"/>
      <c r="E87" s="1229"/>
      <c r="F87" s="1229"/>
      <c r="G87" s="1229"/>
      <c r="H87" s="1229"/>
      <c r="I87" s="1230"/>
      <c r="J87" s="1229"/>
      <c r="K87" s="1229"/>
      <c r="L87" s="1149"/>
      <c r="M87" s="1291"/>
      <c r="N87" s="1168"/>
      <c r="O87" s="1292"/>
    </row>
    <row r="88" spans="1:15" s="295" customFormat="1" ht="21">
      <c r="A88" s="981" t="s">
        <v>1565</v>
      </c>
      <c r="B88" s="1461" t="s">
        <v>1352</v>
      </c>
      <c r="C88" s="1176"/>
      <c r="D88" s="1294"/>
      <c r="E88" s="1294"/>
      <c r="F88" s="1294"/>
      <c r="G88" s="1294"/>
      <c r="H88" s="1294"/>
      <c r="I88" s="1295"/>
      <c r="J88" s="1294"/>
      <c r="K88" s="1294"/>
      <c r="L88" s="1178"/>
      <c r="M88" s="1296"/>
      <c r="N88" s="1180"/>
      <c r="O88" s="1297"/>
    </row>
    <row r="89" spans="1:15" s="295" customFormat="1" ht="84">
      <c r="A89" s="1455" t="s">
        <v>1566</v>
      </c>
      <c r="B89" s="694" t="s">
        <v>1353</v>
      </c>
      <c r="C89" s="1170"/>
      <c r="D89" s="1281"/>
      <c r="E89" s="1281"/>
      <c r="F89" s="1281"/>
      <c r="G89" s="1281"/>
      <c r="H89" s="1281"/>
      <c r="I89" s="1282"/>
      <c r="J89" s="1281"/>
      <c r="K89" s="1281"/>
      <c r="L89" s="1172"/>
      <c r="M89" s="1298"/>
      <c r="N89" s="1251"/>
      <c r="O89" s="1460"/>
    </row>
    <row r="90" spans="1:15" s="295" customFormat="1" ht="63">
      <c r="A90" s="696" t="s">
        <v>1567</v>
      </c>
      <c r="B90" s="598" t="s">
        <v>1354</v>
      </c>
      <c r="C90" s="1153"/>
      <c r="D90" s="1229"/>
      <c r="E90" s="1229"/>
      <c r="F90" s="1229"/>
      <c r="G90" s="1229"/>
      <c r="H90" s="1229"/>
      <c r="I90" s="1230"/>
      <c r="J90" s="1229"/>
      <c r="K90" s="1229"/>
      <c r="L90" s="1149"/>
      <c r="M90" s="1291"/>
      <c r="N90" s="1168"/>
      <c r="O90" s="1292"/>
    </row>
    <row r="91" spans="1:15" s="295" customFormat="1" ht="42">
      <c r="A91" s="695" t="s">
        <v>1568</v>
      </c>
      <c r="B91" s="598" t="s">
        <v>1355</v>
      </c>
      <c r="C91" s="1153"/>
      <c r="D91" s="1229"/>
      <c r="E91" s="1229"/>
      <c r="F91" s="1229"/>
      <c r="G91" s="1229"/>
      <c r="H91" s="1229"/>
      <c r="I91" s="1230"/>
      <c r="J91" s="1229"/>
      <c r="K91" s="1229"/>
      <c r="L91" s="1149"/>
      <c r="M91" s="1291"/>
      <c r="N91" s="1168"/>
      <c r="O91" s="1292"/>
    </row>
    <row r="92" spans="1:15" s="295" customFormat="1" ht="21">
      <c r="A92" s="1284" t="s">
        <v>1569</v>
      </c>
      <c r="B92" s="685" t="s">
        <v>1416</v>
      </c>
      <c r="C92" s="1153"/>
      <c r="D92" s="1229"/>
      <c r="E92" s="1229"/>
      <c r="F92" s="1229"/>
      <c r="G92" s="1229"/>
      <c r="H92" s="1229"/>
      <c r="I92" s="1230"/>
      <c r="J92" s="1229"/>
      <c r="K92" s="1229"/>
      <c r="L92" s="1149"/>
      <c r="M92" s="1291"/>
      <c r="N92" s="1168"/>
      <c r="O92" s="1292"/>
    </row>
    <row r="93" spans="1:15" s="295" customFormat="1" ht="42">
      <c r="A93" s="696" t="s">
        <v>1570</v>
      </c>
      <c r="B93" s="598" t="s">
        <v>1356</v>
      </c>
      <c r="C93" s="1153"/>
      <c r="D93" s="1229"/>
      <c r="E93" s="1229"/>
      <c r="F93" s="1229"/>
      <c r="G93" s="1229"/>
      <c r="H93" s="1229"/>
      <c r="I93" s="1230"/>
      <c r="J93" s="1229"/>
      <c r="K93" s="1229"/>
      <c r="L93" s="1149"/>
      <c r="M93" s="1291"/>
      <c r="N93" s="1168"/>
      <c r="O93" s="1292"/>
    </row>
    <row r="94" spans="1:15" s="295" customFormat="1" ht="21">
      <c r="A94" s="695" t="s">
        <v>1571</v>
      </c>
      <c r="B94" s="596" t="s">
        <v>1417</v>
      </c>
      <c r="C94" s="1153"/>
      <c r="D94" s="1229"/>
      <c r="E94" s="1229"/>
      <c r="F94" s="1229"/>
      <c r="G94" s="1229"/>
      <c r="H94" s="1229"/>
      <c r="I94" s="1230"/>
      <c r="J94" s="1229"/>
      <c r="K94" s="1229"/>
      <c r="L94" s="1149"/>
      <c r="M94" s="1291"/>
      <c r="N94" s="1168"/>
      <c r="O94" s="1292"/>
    </row>
    <row r="95" spans="1:15" s="295" customFormat="1" ht="63">
      <c r="A95" s="695" t="s">
        <v>1572</v>
      </c>
      <c r="B95" s="689" t="s">
        <v>1361</v>
      </c>
      <c r="C95" s="1153"/>
      <c r="D95" s="1229"/>
      <c r="E95" s="1229"/>
      <c r="F95" s="1229"/>
      <c r="G95" s="1229"/>
      <c r="H95" s="1229"/>
      <c r="I95" s="1230"/>
      <c r="J95" s="1229"/>
      <c r="K95" s="1229"/>
      <c r="L95" s="1149"/>
      <c r="M95" s="1291"/>
      <c r="N95" s="1168"/>
      <c r="O95" s="1292"/>
    </row>
    <row r="96" spans="1:15" s="295" customFormat="1" ht="126">
      <c r="A96" s="1293" t="s">
        <v>1573</v>
      </c>
      <c r="B96" s="982" t="s">
        <v>1360</v>
      </c>
      <c r="C96" s="1176"/>
      <c r="D96" s="1294"/>
      <c r="E96" s="1294"/>
      <c r="F96" s="1294"/>
      <c r="G96" s="1294"/>
      <c r="H96" s="1294"/>
      <c r="I96" s="1295"/>
      <c r="J96" s="1294"/>
      <c r="K96" s="1294"/>
      <c r="L96" s="1178"/>
      <c r="M96" s="1296"/>
      <c r="N96" s="1180"/>
      <c r="O96" s="1297"/>
    </row>
    <row r="97" spans="1:15" s="295" customFormat="1" ht="63">
      <c r="A97" s="695" t="s">
        <v>1574</v>
      </c>
      <c r="B97" s="990" t="s">
        <v>1357</v>
      </c>
      <c r="C97" s="1170"/>
      <c r="D97" s="1281"/>
      <c r="E97" s="1281"/>
      <c r="F97" s="1281"/>
      <c r="G97" s="1281"/>
      <c r="H97" s="1281"/>
      <c r="I97" s="1282"/>
      <c r="J97" s="1281"/>
      <c r="K97" s="1281"/>
      <c r="L97" s="1172"/>
      <c r="M97" s="1298"/>
      <c r="N97" s="1251"/>
      <c r="O97" s="1460"/>
    </row>
    <row r="98" spans="1:15" s="295" customFormat="1" ht="63">
      <c r="A98" s="695" t="s">
        <v>1575</v>
      </c>
      <c r="B98" s="598" t="s">
        <v>1358</v>
      </c>
      <c r="C98" s="1153"/>
      <c r="D98" s="1229"/>
      <c r="E98" s="1229"/>
      <c r="F98" s="1229"/>
      <c r="G98" s="1229"/>
      <c r="H98" s="1229"/>
      <c r="I98" s="1230"/>
      <c r="J98" s="1229"/>
      <c r="K98" s="1229"/>
      <c r="L98" s="1149"/>
      <c r="M98" s="1291"/>
      <c r="N98" s="1168"/>
      <c r="O98" s="1292"/>
    </row>
    <row r="99" spans="1:15" s="295" customFormat="1" ht="63">
      <c r="A99" s="1293" t="s">
        <v>1576</v>
      </c>
      <c r="B99" s="982" t="s">
        <v>1578</v>
      </c>
      <c r="C99" s="1176"/>
      <c r="D99" s="1294"/>
      <c r="E99" s="1294"/>
      <c r="F99" s="1294"/>
      <c r="G99" s="1294"/>
      <c r="H99" s="1294"/>
      <c r="I99" s="1295"/>
      <c r="J99" s="1294"/>
      <c r="K99" s="1294"/>
      <c r="L99" s="1178"/>
      <c r="M99" s="1296"/>
      <c r="N99" s="1180"/>
      <c r="O99" s="1297"/>
    </row>
    <row r="100" spans="1:15" s="295" customFormat="1" ht="63">
      <c r="A100" s="695" t="s">
        <v>1577</v>
      </c>
      <c r="B100" s="694" t="s">
        <v>1359</v>
      </c>
      <c r="C100" s="1170"/>
      <c r="D100" s="1281"/>
      <c r="E100" s="1281"/>
      <c r="F100" s="1281"/>
      <c r="G100" s="1281"/>
      <c r="H100" s="1281"/>
      <c r="I100" s="1282"/>
      <c r="J100" s="1281"/>
      <c r="K100" s="1281"/>
      <c r="L100" s="1172"/>
      <c r="M100" s="1298"/>
      <c r="N100" s="1251"/>
      <c r="O100" s="1299"/>
    </row>
    <row r="101" spans="1:15" s="295" customFormat="1" ht="21.75" thickBot="1">
      <c r="A101" s="1300" t="s">
        <v>1418</v>
      </c>
      <c r="B101" s="1301"/>
      <c r="C101" s="1302"/>
      <c r="D101" s="1303"/>
      <c r="E101" s="1303"/>
      <c r="F101" s="1303"/>
      <c r="G101" s="1303"/>
      <c r="H101" s="1303"/>
      <c r="I101" s="1304"/>
      <c r="J101" s="1303"/>
      <c r="K101" s="1303"/>
      <c r="L101" s="1304"/>
      <c r="M101" s="1305"/>
      <c r="N101" s="1306">
        <f>N102+N103+N104+N105+N106+N107+N108+N110+N111+N112+N113+N114+N115+N116+N117+N118+N119+N121+N124+N125+N126+N127+N128+N129+N130+N131+N132+N135+N136+N137+N138+N139+N140+N141+N142+N143+N144+N145+N146+N148+N153</f>
        <v>371291</v>
      </c>
      <c r="O101" s="698">
        <f>N101+N156+N188+N213+N227</f>
        <v>3184491</v>
      </c>
    </row>
    <row r="102" spans="1:15" s="295" customFormat="1" ht="42.75" thickTop="1">
      <c r="A102" s="696" t="s">
        <v>1581</v>
      </c>
      <c r="B102" s="980" t="s">
        <v>1424</v>
      </c>
      <c r="C102" s="1307"/>
      <c r="D102" s="1308"/>
      <c r="E102" s="1308"/>
      <c r="F102" s="1308"/>
      <c r="G102" s="1308"/>
      <c r="H102" s="1308"/>
      <c r="I102" s="1309"/>
      <c r="J102" s="1308"/>
      <c r="K102" s="1308"/>
      <c r="L102" s="1192"/>
      <c r="M102" s="1298"/>
      <c r="N102" s="1251">
        <v>26056</v>
      </c>
      <c r="O102" s="1310"/>
    </row>
    <row r="103" spans="1:15" s="295" customFormat="1" ht="63">
      <c r="A103" s="696" t="s">
        <v>1584</v>
      </c>
      <c r="B103" s="598" t="s">
        <v>1426</v>
      </c>
      <c r="C103" s="1153"/>
      <c r="D103" s="1229"/>
      <c r="E103" s="1229"/>
      <c r="F103" s="1229"/>
      <c r="G103" s="1229"/>
      <c r="H103" s="1229"/>
      <c r="I103" s="1230"/>
      <c r="J103" s="1229"/>
      <c r="K103" s="1229"/>
      <c r="L103" s="1149"/>
      <c r="M103" s="1287"/>
      <c r="N103" s="1151">
        <v>3660</v>
      </c>
      <c r="O103" s="1311"/>
    </row>
    <row r="104" spans="1:15" s="295" customFormat="1" ht="42">
      <c r="A104" s="696" t="s">
        <v>1585</v>
      </c>
      <c r="B104" s="598" t="s">
        <v>1429</v>
      </c>
      <c r="C104" s="1153"/>
      <c r="D104" s="1229"/>
      <c r="E104" s="1229"/>
      <c r="F104" s="1229"/>
      <c r="G104" s="1229"/>
      <c r="H104" s="1229"/>
      <c r="I104" s="1230"/>
      <c r="J104" s="1229"/>
      <c r="K104" s="1229"/>
      <c r="L104" s="1149"/>
      <c r="M104" s="1287"/>
      <c r="N104" s="1151">
        <v>4120</v>
      </c>
      <c r="O104" s="1311"/>
    </row>
    <row r="105" spans="1:15" s="295" customFormat="1" ht="42">
      <c r="A105" s="696" t="s">
        <v>1586</v>
      </c>
      <c r="B105" s="598" t="s">
        <v>1428</v>
      </c>
      <c r="C105" s="1153"/>
      <c r="D105" s="1229"/>
      <c r="E105" s="1229"/>
      <c r="F105" s="1229"/>
      <c r="G105" s="1229"/>
      <c r="H105" s="1229"/>
      <c r="I105" s="1230"/>
      <c r="J105" s="1229"/>
      <c r="K105" s="1229"/>
      <c r="L105" s="1149"/>
      <c r="M105" s="1287"/>
      <c r="N105" s="1197">
        <v>2740</v>
      </c>
      <c r="O105" s="1312"/>
    </row>
    <row r="106" spans="1:15" s="295" customFormat="1" ht="42">
      <c r="A106" s="981" t="s">
        <v>1587</v>
      </c>
      <c r="B106" s="982" t="s">
        <v>1427</v>
      </c>
      <c r="C106" s="1176"/>
      <c r="D106" s="1294"/>
      <c r="E106" s="1294"/>
      <c r="F106" s="1294"/>
      <c r="G106" s="1294"/>
      <c r="H106" s="1294"/>
      <c r="I106" s="1295"/>
      <c r="J106" s="1294"/>
      <c r="K106" s="1294"/>
      <c r="L106" s="1178"/>
      <c r="M106" s="1296"/>
      <c r="N106" s="1180">
        <v>2740</v>
      </c>
      <c r="O106" s="1255"/>
    </row>
    <row r="107" spans="1:15" s="295" customFormat="1" ht="42">
      <c r="A107" s="695" t="s">
        <v>1588</v>
      </c>
      <c r="B107" s="694" t="s">
        <v>1430</v>
      </c>
      <c r="C107" s="1170"/>
      <c r="D107" s="1281"/>
      <c r="E107" s="1281"/>
      <c r="F107" s="1281"/>
      <c r="G107" s="1281"/>
      <c r="H107" s="1281"/>
      <c r="I107" s="1282"/>
      <c r="J107" s="1281"/>
      <c r="K107" s="1281"/>
      <c r="L107" s="1172"/>
      <c r="M107" s="1319"/>
      <c r="N107" s="1197">
        <v>2740</v>
      </c>
      <c r="O107" s="1260"/>
    </row>
    <row r="108" spans="1:15" s="295" customFormat="1" ht="21">
      <c r="A108" s="696" t="s">
        <v>1589</v>
      </c>
      <c r="B108" s="988" t="s">
        <v>1431</v>
      </c>
      <c r="C108" s="1153"/>
      <c r="D108" s="1229"/>
      <c r="E108" s="1229"/>
      <c r="F108" s="1229"/>
      <c r="G108" s="1229"/>
      <c r="H108" s="1229"/>
      <c r="I108" s="1230"/>
      <c r="J108" s="1229"/>
      <c r="K108" s="1229"/>
      <c r="L108" s="1149"/>
      <c r="M108" s="1287"/>
      <c r="N108" s="1151">
        <v>8900</v>
      </c>
      <c r="O108" s="1311"/>
    </row>
    <row r="109" spans="1:15" s="295" customFormat="1" ht="21">
      <c r="A109" s="696" t="s">
        <v>1590</v>
      </c>
      <c r="B109" s="988" t="s">
        <v>1434</v>
      </c>
      <c r="C109" s="1153"/>
      <c r="D109" s="1229"/>
      <c r="E109" s="1229"/>
      <c r="F109" s="1229"/>
      <c r="G109" s="1229"/>
      <c r="H109" s="1229"/>
      <c r="I109" s="1230"/>
      <c r="J109" s="1229"/>
      <c r="K109" s="1229"/>
      <c r="L109" s="1149"/>
      <c r="M109" s="1287"/>
      <c r="N109" s="1313" t="s">
        <v>423</v>
      </c>
      <c r="O109" s="1232"/>
    </row>
    <row r="110" spans="1:15" s="295" customFormat="1" ht="21">
      <c r="A110" s="696" t="s">
        <v>1591</v>
      </c>
      <c r="B110" s="88" t="s">
        <v>1438</v>
      </c>
      <c r="C110" s="1307"/>
      <c r="D110" s="1308"/>
      <c r="E110" s="1308"/>
      <c r="F110" s="1308"/>
      <c r="G110" s="1308"/>
      <c r="H110" s="1308"/>
      <c r="I110" s="1309"/>
      <c r="J110" s="1308"/>
      <c r="K110" s="1308"/>
      <c r="L110" s="1192"/>
      <c r="M110" s="1298"/>
      <c r="N110" s="1251">
        <v>5000</v>
      </c>
      <c r="O110" s="1310"/>
    </row>
    <row r="111" spans="1:15" s="295" customFormat="1" ht="42">
      <c r="A111" s="696" t="s">
        <v>1592</v>
      </c>
      <c r="B111" s="689" t="s">
        <v>1439</v>
      </c>
      <c r="C111" s="1153"/>
      <c r="D111" s="1229"/>
      <c r="E111" s="1229"/>
      <c r="F111" s="1229"/>
      <c r="G111" s="1229"/>
      <c r="H111" s="1229"/>
      <c r="I111" s="1230"/>
      <c r="J111" s="1229"/>
      <c r="K111" s="1229"/>
      <c r="L111" s="1149"/>
      <c r="M111" s="1287"/>
      <c r="N111" s="1151">
        <v>5000</v>
      </c>
      <c r="O111" s="1311"/>
    </row>
    <row r="112" spans="1:15" s="295" customFormat="1" ht="42">
      <c r="A112" s="696" t="s">
        <v>1593</v>
      </c>
      <c r="B112" s="689" t="s">
        <v>1440</v>
      </c>
      <c r="C112" s="1153"/>
      <c r="D112" s="1229"/>
      <c r="E112" s="1229"/>
      <c r="F112" s="1229"/>
      <c r="G112" s="1229"/>
      <c r="H112" s="1229"/>
      <c r="I112" s="1230"/>
      <c r="J112" s="1229"/>
      <c r="K112" s="1229"/>
      <c r="L112" s="1149"/>
      <c r="M112" s="1287"/>
      <c r="N112" s="1151">
        <v>10000</v>
      </c>
      <c r="O112" s="1232"/>
    </row>
    <row r="113" spans="1:15" s="295" customFormat="1" ht="42">
      <c r="A113" s="696" t="s">
        <v>1594</v>
      </c>
      <c r="B113" s="689" t="s">
        <v>1441</v>
      </c>
      <c r="C113" s="1153"/>
      <c r="D113" s="1229"/>
      <c r="E113" s="1229"/>
      <c r="F113" s="1229"/>
      <c r="G113" s="1229"/>
      <c r="H113" s="1229"/>
      <c r="I113" s="1230"/>
      <c r="J113" s="1229"/>
      <c r="K113" s="1229"/>
      <c r="L113" s="1149"/>
      <c r="M113" s="1287"/>
      <c r="N113" s="1151">
        <v>5000</v>
      </c>
      <c r="O113" s="1232"/>
    </row>
    <row r="114" spans="1:15" s="295" customFormat="1" ht="42">
      <c r="A114" s="696" t="s">
        <v>1595</v>
      </c>
      <c r="B114" s="689" t="s">
        <v>1443</v>
      </c>
      <c r="C114" s="1153"/>
      <c r="D114" s="1229"/>
      <c r="E114" s="1229"/>
      <c r="F114" s="1229"/>
      <c r="G114" s="1229"/>
      <c r="H114" s="1229"/>
      <c r="I114" s="1230"/>
      <c r="J114" s="1229"/>
      <c r="K114" s="1229"/>
      <c r="L114" s="1149"/>
      <c r="M114" s="1287"/>
      <c r="N114" s="1151">
        <v>3840</v>
      </c>
      <c r="O114" s="1311"/>
    </row>
    <row r="115" spans="1:15" s="295" customFormat="1" ht="42">
      <c r="A115" s="696" t="s">
        <v>1596</v>
      </c>
      <c r="B115" s="689" t="s">
        <v>1444</v>
      </c>
      <c r="C115" s="1153"/>
      <c r="D115" s="1229"/>
      <c r="E115" s="1229"/>
      <c r="F115" s="1229"/>
      <c r="G115" s="1229"/>
      <c r="H115" s="1229"/>
      <c r="I115" s="1230"/>
      <c r="J115" s="1229"/>
      <c r="K115" s="1229"/>
      <c r="L115" s="1149"/>
      <c r="M115" s="1287"/>
      <c r="N115" s="1151">
        <v>5000</v>
      </c>
      <c r="O115" s="1311"/>
    </row>
    <row r="116" spans="1:15" s="295" customFormat="1" ht="42">
      <c r="A116" s="696" t="s">
        <v>1597</v>
      </c>
      <c r="B116" s="689" t="s">
        <v>1444</v>
      </c>
      <c r="C116" s="1153"/>
      <c r="D116" s="1229"/>
      <c r="E116" s="1229"/>
      <c r="F116" s="1229"/>
      <c r="G116" s="1229"/>
      <c r="H116" s="1229"/>
      <c r="I116" s="1230"/>
      <c r="J116" s="1229"/>
      <c r="K116" s="1229"/>
      <c r="L116" s="1149"/>
      <c r="M116" s="1287"/>
      <c r="N116" s="1151">
        <v>10000</v>
      </c>
      <c r="O116" s="1311"/>
    </row>
    <row r="117" spans="1:15" s="295" customFormat="1" ht="42">
      <c r="A117" s="696" t="s">
        <v>1598</v>
      </c>
      <c r="B117" s="689" t="s">
        <v>1444</v>
      </c>
      <c r="C117" s="1153"/>
      <c r="D117" s="1229"/>
      <c r="E117" s="1229"/>
      <c r="F117" s="1229"/>
      <c r="G117" s="1229"/>
      <c r="H117" s="1229"/>
      <c r="I117" s="1230"/>
      <c r="J117" s="1229"/>
      <c r="K117" s="1229"/>
      <c r="L117" s="1149"/>
      <c r="M117" s="1287"/>
      <c r="N117" s="1151">
        <v>10000</v>
      </c>
      <c r="O117" s="1232"/>
    </row>
    <row r="118" spans="1:15" s="295" customFormat="1" ht="42">
      <c r="A118" s="981" t="s">
        <v>1599</v>
      </c>
      <c r="B118" s="1318" t="s">
        <v>1444</v>
      </c>
      <c r="C118" s="1176"/>
      <c r="D118" s="1294"/>
      <c r="E118" s="1294"/>
      <c r="F118" s="1294"/>
      <c r="G118" s="1294"/>
      <c r="H118" s="1294"/>
      <c r="I118" s="1295"/>
      <c r="J118" s="1294"/>
      <c r="K118" s="1294"/>
      <c r="L118" s="1178"/>
      <c r="M118" s="1296"/>
      <c r="N118" s="1180">
        <v>15000</v>
      </c>
      <c r="O118" s="1462"/>
    </row>
    <row r="119" spans="1:15" s="295" customFormat="1" ht="42">
      <c r="A119" s="695" t="s">
        <v>1600</v>
      </c>
      <c r="B119" s="990" t="s">
        <v>1444</v>
      </c>
      <c r="C119" s="1170"/>
      <c r="D119" s="1281"/>
      <c r="E119" s="1281"/>
      <c r="F119" s="1281"/>
      <c r="G119" s="1281"/>
      <c r="H119" s="1281"/>
      <c r="I119" s="1282"/>
      <c r="J119" s="1281"/>
      <c r="K119" s="1281"/>
      <c r="L119" s="1172"/>
      <c r="M119" s="1319"/>
      <c r="N119" s="1197">
        <v>20000</v>
      </c>
      <c r="O119" s="1260"/>
    </row>
    <row r="120" spans="1:15" s="295" customFormat="1" ht="21">
      <c r="A120" s="696" t="s">
        <v>1601</v>
      </c>
      <c r="B120" s="988" t="s">
        <v>1434</v>
      </c>
      <c r="C120" s="1153"/>
      <c r="D120" s="1229"/>
      <c r="E120" s="1229"/>
      <c r="F120" s="1229"/>
      <c r="G120" s="1229"/>
      <c r="H120" s="1229"/>
      <c r="I120" s="1230"/>
      <c r="J120" s="1229"/>
      <c r="K120" s="1229"/>
      <c r="L120" s="1149"/>
      <c r="M120" s="1287"/>
      <c r="N120" s="1313" t="s">
        <v>423</v>
      </c>
      <c r="O120" s="1232"/>
    </row>
    <row r="121" spans="1:15" s="295" customFormat="1" ht="21">
      <c r="A121" s="696" t="s">
        <v>1602</v>
      </c>
      <c r="B121" s="988" t="s">
        <v>1448</v>
      </c>
      <c r="C121" s="1153"/>
      <c r="D121" s="1229"/>
      <c r="E121" s="1229"/>
      <c r="F121" s="1229"/>
      <c r="G121" s="1229"/>
      <c r="H121" s="1229"/>
      <c r="I121" s="1230"/>
      <c r="J121" s="1229"/>
      <c r="K121" s="1229"/>
      <c r="L121" s="1149"/>
      <c r="M121" s="1287"/>
      <c r="N121" s="1151">
        <v>3000</v>
      </c>
      <c r="O121" s="1232"/>
    </row>
    <row r="122" spans="1:15" s="295" customFormat="1" ht="21">
      <c r="A122" s="696" t="s">
        <v>1603</v>
      </c>
      <c r="B122" s="88" t="s">
        <v>1449</v>
      </c>
      <c r="C122" s="1307"/>
      <c r="D122" s="1308"/>
      <c r="E122" s="1308"/>
      <c r="F122" s="1308"/>
      <c r="G122" s="1308"/>
      <c r="H122" s="1308"/>
      <c r="I122" s="1309"/>
      <c r="J122" s="1308"/>
      <c r="K122" s="1308"/>
      <c r="L122" s="1192"/>
      <c r="M122" s="1298"/>
      <c r="N122" s="1314" t="s">
        <v>423</v>
      </c>
      <c r="O122" s="1310"/>
    </row>
    <row r="123" spans="1:15" s="295" customFormat="1" ht="21">
      <c r="A123" s="696" t="s">
        <v>1604</v>
      </c>
      <c r="B123" s="988" t="s">
        <v>1450</v>
      </c>
      <c r="C123" s="1153"/>
      <c r="D123" s="1229"/>
      <c r="E123" s="1229"/>
      <c r="F123" s="1229"/>
      <c r="G123" s="1229"/>
      <c r="H123" s="1229"/>
      <c r="I123" s="1230"/>
      <c r="J123" s="1229"/>
      <c r="K123" s="1229"/>
      <c r="L123" s="1149"/>
      <c r="M123" s="1287"/>
      <c r="N123" s="1313" t="s">
        <v>423</v>
      </c>
      <c r="O123" s="1311"/>
    </row>
    <row r="124" spans="1:15" s="295" customFormat="1" ht="63">
      <c r="A124" s="696" t="s">
        <v>1605</v>
      </c>
      <c r="B124" s="1315" t="s">
        <v>1457</v>
      </c>
      <c r="C124" s="1307"/>
      <c r="D124" s="1308"/>
      <c r="E124" s="1308"/>
      <c r="F124" s="1308"/>
      <c r="G124" s="1308"/>
      <c r="H124" s="1308"/>
      <c r="I124" s="1309"/>
      <c r="J124" s="1308"/>
      <c r="K124" s="1308"/>
      <c r="L124" s="1192"/>
      <c r="M124" s="1298"/>
      <c r="N124" s="1251">
        <v>15000</v>
      </c>
      <c r="O124" s="1310"/>
    </row>
    <row r="125" spans="1:15" s="295" customFormat="1" ht="21">
      <c r="A125" s="696" t="s">
        <v>1606</v>
      </c>
      <c r="B125" s="689" t="s">
        <v>1463</v>
      </c>
      <c r="C125" s="1153"/>
      <c r="D125" s="1229"/>
      <c r="E125" s="1229"/>
      <c r="F125" s="1229"/>
      <c r="G125" s="1229"/>
      <c r="H125" s="1229"/>
      <c r="I125" s="1230"/>
      <c r="J125" s="1229"/>
      <c r="K125" s="1229"/>
      <c r="L125" s="1149"/>
      <c r="M125" s="1287"/>
      <c r="N125" s="1151">
        <v>3000</v>
      </c>
      <c r="O125" s="1311"/>
    </row>
    <row r="126" spans="1:15" s="295" customFormat="1" ht="42">
      <c r="A126" s="696" t="s">
        <v>1607</v>
      </c>
      <c r="B126" s="1315" t="s">
        <v>1466</v>
      </c>
      <c r="C126" s="1307"/>
      <c r="D126" s="1308"/>
      <c r="E126" s="1308"/>
      <c r="F126" s="1308"/>
      <c r="G126" s="1308"/>
      <c r="H126" s="1308"/>
      <c r="I126" s="1309"/>
      <c r="J126" s="1308"/>
      <c r="K126" s="1308"/>
      <c r="L126" s="1192"/>
      <c r="M126" s="1298"/>
      <c r="N126" s="1251">
        <v>5000</v>
      </c>
      <c r="O126" s="1310"/>
    </row>
    <row r="127" spans="1:15" s="295" customFormat="1" ht="21">
      <c r="A127" s="696" t="s">
        <v>1608</v>
      </c>
      <c r="B127" s="689" t="s">
        <v>1467</v>
      </c>
      <c r="C127" s="1153"/>
      <c r="D127" s="1229"/>
      <c r="E127" s="1229"/>
      <c r="F127" s="1229"/>
      <c r="G127" s="1229"/>
      <c r="H127" s="1229"/>
      <c r="I127" s="1230"/>
      <c r="J127" s="1229"/>
      <c r="K127" s="1229"/>
      <c r="L127" s="1149"/>
      <c r="M127" s="1287"/>
      <c r="N127" s="1151">
        <v>6970</v>
      </c>
      <c r="O127" s="1311"/>
    </row>
    <row r="128" spans="1:15" s="295" customFormat="1" ht="42">
      <c r="A128" s="696" t="s">
        <v>1609</v>
      </c>
      <c r="B128" s="689" t="s">
        <v>1468</v>
      </c>
      <c r="C128" s="1153"/>
      <c r="D128" s="1229"/>
      <c r="E128" s="1229"/>
      <c r="F128" s="1229"/>
      <c r="G128" s="1229"/>
      <c r="H128" s="1229"/>
      <c r="I128" s="1230"/>
      <c r="J128" s="1229"/>
      <c r="K128" s="1229"/>
      <c r="L128" s="1149"/>
      <c r="M128" s="1287"/>
      <c r="N128" s="1151">
        <v>6500</v>
      </c>
      <c r="O128" s="1232"/>
    </row>
    <row r="129" spans="1:15" s="295" customFormat="1" ht="42">
      <c r="A129" s="696" t="s">
        <v>1610</v>
      </c>
      <c r="B129" s="1315" t="s">
        <v>1469</v>
      </c>
      <c r="C129" s="1307"/>
      <c r="D129" s="1308"/>
      <c r="E129" s="1308"/>
      <c r="F129" s="1308"/>
      <c r="G129" s="1308"/>
      <c r="H129" s="1308"/>
      <c r="I129" s="1309"/>
      <c r="J129" s="1308"/>
      <c r="K129" s="1308"/>
      <c r="L129" s="1192"/>
      <c r="M129" s="1298"/>
      <c r="N129" s="1251">
        <v>3600</v>
      </c>
      <c r="O129" s="1310"/>
    </row>
    <row r="130" spans="1:15" s="295" customFormat="1" ht="63">
      <c r="A130" s="696" t="s">
        <v>1611</v>
      </c>
      <c r="B130" s="689" t="s">
        <v>1474</v>
      </c>
      <c r="C130" s="1153"/>
      <c r="D130" s="1229"/>
      <c r="E130" s="1229"/>
      <c r="F130" s="1229"/>
      <c r="G130" s="1229"/>
      <c r="H130" s="1229"/>
      <c r="I130" s="1230"/>
      <c r="J130" s="1229"/>
      <c r="K130" s="1229"/>
      <c r="L130" s="1149"/>
      <c r="M130" s="1287"/>
      <c r="N130" s="1151">
        <v>5800</v>
      </c>
      <c r="O130" s="1311"/>
    </row>
    <row r="131" spans="1:15" s="295" customFormat="1" ht="42">
      <c r="A131" s="981" t="s">
        <v>1612</v>
      </c>
      <c r="B131" s="1318" t="s">
        <v>1475</v>
      </c>
      <c r="C131" s="1176"/>
      <c r="D131" s="1294"/>
      <c r="E131" s="1294"/>
      <c r="F131" s="1294"/>
      <c r="G131" s="1294"/>
      <c r="H131" s="1294"/>
      <c r="I131" s="1295"/>
      <c r="J131" s="1294"/>
      <c r="K131" s="1294"/>
      <c r="L131" s="1178"/>
      <c r="M131" s="1296"/>
      <c r="N131" s="1180">
        <v>2000</v>
      </c>
      <c r="O131" s="1462"/>
    </row>
    <row r="132" spans="1:15" s="295" customFormat="1" ht="42">
      <c r="A132" s="695" t="s">
        <v>1613</v>
      </c>
      <c r="B132" s="990" t="s">
        <v>1476</v>
      </c>
      <c r="C132" s="1170"/>
      <c r="D132" s="1281"/>
      <c r="E132" s="1281"/>
      <c r="F132" s="1281"/>
      <c r="G132" s="1281"/>
      <c r="H132" s="1281"/>
      <c r="I132" s="1282"/>
      <c r="J132" s="1281"/>
      <c r="K132" s="1281"/>
      <c r="L132" s="1172"/>
      <c r="M132" s="1319"/>
      <c r="N132" s="1197">
        <v>30000</v>
      </c>
      <c r="O132" s="1312"/>
    </row>
    <row r="133" spans="1:15" s="295" customFormat="1" ht="21">
      <c r="A133" s="696" t="s">
        <v>1614</v>
      </c>
      <c r="B133" s="988" t="s">
        <v>1489</v>
      </c>
      <c r="C133" s="1153"/>
      <c r="D133" s="1229"/>
      <c r="E133" s="1229"/>
      <c r="F133" s="1229"/>
      <c r="G133" s="1229"/>
      <c r="H133" s="1229"/>
      <c r="I133" s="1230"/>
      <c r="J133" s="1229"/>
      <c r="K133" s="1229"/>
      <c r="L133" s="1149"/>
      <c r="M133" s="1287"/>
      <c r="N133" s="1313" t="s">
        <v>423</v>
      </c>
      <c r="O133" s="1232"/>
    </row>
    <row r="134" spans="1:15" s="295" customFormat="1" ht="147">
      <c r="A134" s="696" t="s">
        <v>1615</v>
      </c>
      <c r="B134" s="1316" t="s">
        <v>1490</v>
      </c>
      <c r="C134" s="1153"/>
      <c r="D134" s="1229"/>
      <c r="E134" s="1229"/>
      <c r="F134" s="1229"/>
      <c r="G134" s="1229"/>
      <c r="H134" s="1229"/>
      <c r="I134" s="1230"/>
      <c r="J134" s="1229"/>
      <c r="K134" s="1229"/>
      <c r="L134" s="1149"/>
      <c r="M134" s="1287"/>
      <c r="N134" s="1313" t="s">
        <v>423</v>
      </c>
      <c r="O134" s="1311"/>
    </row>
    <row r="135" spans="1:15" s="295" customFormat="1" ht="60.75">
      <c r="A135" s="696" t="s">
        <v>1616</v>
      </c>
      <c r="B135" s="1317" t="s">
        <v>1491</v>
      </c>
      <c r="C135" s="1153"/>
      <c r="D135" s="1229"/>
      <c r="E135" s="1229"/>
      <c r="F135" s="1229"/>
      <c r="G135" s="1229"/>
      <c r="H135" s="1229"/>
      <c r="I135" s="1230"/>
      <c r="J135" s="1229"/>
      <c r="K135" s="1229"/>
      <c r="L135" s="1149"/>
      <c r="M135" s="1287"/>
      <c r="N135" s="1151">
        <v>450</v>
      </c>
      <c r="O135" s="1232"/>
    </row>
    <row r="136" spans="1:15" s="295" customFormat="1" ht="42">
      <c r="A136" s="696" t="s">
        <v>1617</v>
      </c>
      <c r="B136" s="1315" t="s">
        <v>1493</v>
      </c>
      <c r="C136" s="1307"/>
      <c r="D136" s="1308"/>
      <c r="E136" s="1308"/>
      <c r="F136" s="1308"/>
      <c r="G136" s="1308"/>
      <c r="H136" s="1308"/>
      <c r="I136" s="1309"/>
      <c r="J136" s="1308"/>
      <c r="K136" s="1308"/>
      <c r="L136" s="1192"/>
      <c r="M136" s="1298"/>
      <c r="N136" s="1251">
        <v>20000</v>
      </c>
      <c r="O136" s="1310"/>
    </row>
    <row r="137" spans="1:15" s="295" customFormat="1" ht="63">
      <c r="A137" s="696" t="s">
        <v>1618</v>
      </c>
      <c r="B137" s="689" t="s">
        <v>1495</v>
      </c>
      <c r="C137" s="1153"/>
      <c r="D137" s="1229"/>
      <c r="E137" s="1229"/>
      <c r="F137" s="1229"/>
      <c r="G137" s="1229"/>
      <c r="H137" s="1229"/>
      <c r="I137" s="1230"/>
      <c r="J137" s="1229"/>
      <c r="K137" s="1229"/>
      <c r="L137" s="1149"/>
      <c r="M137" s="1287"/>
      <c r="N137" s="1151">
        <v>42000</v>
      </c>
      <c r="O137" s="1311"/>
    </row>
    <row r="138" spans="1:15" s="295" customFormat="1" ht="42">
      <c r="A138" s="981" t="s">
        <v>1619</v>
      </c>
      <c r="B138" s="1318" t="s">
        <v>1496</v>
      </c>
      <c r="C138" s="1176"/>
      <c r="D138" s="1294"/>
      <c r="E138" s="1294"/>
      <c r="F138" s="1294"/>
      <c r="G138" s="1294"/>
      <c r="H138" s="1294"/>
      <c r="I138" s="1295"/>
      <c r="J138" s="1294"/>
      <c r="K138" s="1294"/>
      <c r="L138" s="1178"/>
      <c r="M138" s="1296"/>
      <c r="N138" s="1180">
        <v>450</v>
      </c>
      <c r="O138" s="1255"/>
    </row>
    <row r="139" spans="1:15" s="295" customFormat="1" ht="84">
      <c r="A139" s="695" t="s">
        <v>1620</v>
      </c>
      <c r="B139" s="990" t="s">
        <v>1497</v>
      </c>
      <c r="C139" s="1170"/>
      <c r="D139" s="1281"/>
      <c r="E139" s="1281"/>
      <c r="F139" s="1281"/>
      <c r="G139" s="1281"/>
      <c r="H139" s="1281"/>
      <c r="I139" s="1282"/>
      <c r="J139" s="1281"/>
      <c r="K139" s="1281"/>
      <c r="L139" s="1172"/>
      <c r="M139" s="1319"/>
      <c r="N139" s="1197">
        <v>1450</v>
      </c>
      <c r="O139" s="1312"/>
    </row>
    <row r="140" spans="1:15" s="295" customFormat="1" ht="42">
      <c r="A140" s="696" t="s">
        <v>1621</v>
      </c>
      <c r="B140" s="1315" t="s">
        <v>1498</v>
      </c>
      <c r="C140" s="1307"/>
      <c r="D140" s="1308"/>
      <c r="E140" s="1308"/>
      <c r="F140" s="1308"/>
      <c r="G140" s="1308"/>
      <c r="H140" s="1308"/>
      <c r="I140" s="1309"/>
      <c r="J140" s="1308"/>
      <c r="K140" s="1308"/>
      <c r="L140" s="1192"/>
      <c r="M140" s="1298"/>
      <c r="N140" s="1251">
        <v>450</v>
      </c>
      <c r="O140" s="1310"/>
    </row>
    <row r="141" spans="1:15" s="295" customFormat="1" ht="84">
      <c r="A141" s="696" t="s">
        <v>1622</v>
      </c>
      <c r="B141" s="689" t="s">
        <v>1499</v>
      </c>
      <c r="C141" s="1153"/>
      <c r="D141" s="1229"/>
      <c r="E141" s="1229"/>
      <c r="F141" s="1229"/>
      <c r="G141" s="1229"/>
      <c r="H141" s="1229"/>
      <c r="I141" s="1230"/>
      <c r="J141" s="1229"/>
      <c r="K141" s="1229"/>
      <c r="L141" s="1149"/>
      <c r="M141" s="1287"/>
      <c r="N141" s="1151">
        <v>450</v>
      </c>
      <c r="O141" s="1311"/>
    </row>
    <row r="142" spans="1:15" s="295" customFormat="1" ht="84">
      <c r="A142" s="696" t="s">
        <v>1623</v>
      </c>
      <c r="B142" s="689" t="s">
        <v>1500</v>
      </c>
      <c r="C142" s="1153"/>
      <c r="D142" s="1229"/>
      <c r="E142" s="1229"/>
      <c r="F142" s="1229"/>
      <c r="G142" s="1229"/>
      <c r="H142" s="1229"/>
      <c r="I142" s="1230"/>
      <c r="J142" s="1229"/>
      <c r="K142" s="1229"/>
      <c r="L142" s="1149"/>
      <c r="M142" s="1287"/>
      <c r="N142" s="1151">
        <v>2475</v>
      </c>
      <c r="O142" s="1311"/>
    </row>
    <row r="143" spans="1:15" s="295" customFormat="1" ht="63">
      <c r="A143" s="696" t="s">
        <v>1624</v>
      </c>
      <c r="B143" s="1315" t="s">
        <v>1501</v>
      </c>
      <c r="C143" s="1307"/>
      <c r="D143" s="1308"/>
      <c r="E143" s="1308"/>
      <c r="F143" s="1308"/>
      <c r="G143" s="1308"/>
      <c r="H143" s="1308"/>
      <c r="I143" s="1309"/>
      <c r="J143" s="1308"/>
      <c r="K143" s="1308"/>
      <c r="L143" s="1192"/>
      <c r="M143" s="1298"/>
      <c r="N143" s="1251">
        <v>20000</v>
      </c>
      <c r="O143" s="1310"/>
    </row>
    <row r="144" spans="1:15" s="295" customFormat="1" ht="84">
      <c r="A144" s="981" t="s">
        <v>1625</v>
      </c>
      <c r="B144" s="1318" t="s">
        <v>1502</v>
      </c>
      <c r="C144" s="1176"/>
      <c r="D144" s="1294"/>
      <c r="E144" s="1294"/>
      <c r="F144" s="1294"/>
      <c r="G144" s="1294"/>
      <c r="H144" s="1294"/>
      <c r="I144" s="1295"/>
      <c r="J144" s="1294"/>
      <c r="K144" s="1294"/>
      <c r="L144" s="1178"/>
      <c r="M144" s="1296"/>
      <c r="N144" s="1180">
        <v>30000</v>
      </c>
      <c r="O144" s="1462"/>
    </row>
    <row r="145" spans="1:15" s="295" customFormat="1" ht="63">
      <c r="A145" s="695" t="s">
        <v>1626</v>
      </c>
      <c r="B145" s="990" t="s">
        <v>1504</v>
      </c>
      <c r="C145" s="1170"/>
      <c r="D145" s="1281"/>
      <c r="E145" s="1281"/>
      <c r="F145" s="1281"/>
      <c r="G145" s="1281"/>
      <c r="H145" s="1281"/>
      <c r="I145" s="1282"/>
      <c r="J145" s="1281"/>
      <c r="K145" s="1281"/>
      <c r="L145" s="1172"/>
      <c r="M145" s="1319"/>
      <c r="N145" s="1197">
        <v>450</v>
      </c>
      <c r="O145" s="1312"/>
    </row>
    <row r="146" spans="1:15" s="295" customFormat="1" ht="84">
      <c r="A146" s="696" t="s">
        <v>1627</v>
      </c>
      <c r="B146" s="689" t="s">
        <v>1505</v>
      </c>
      <c r="C146" s="1153"/>
      <c r="D146" s="1229"/>
      <c r="E146" s="1229"/>
      <c r="F146" s="1229"/>
      <c r="G146" s="1229"/>
      <c r="H146" s="1229"/>
      <c r="I146" s="1230"/>
      <c r="J146" s="1229"/>
      <c r="K146" s="1229"/>
      <c r="L146" s="1149"/>
      <c r="M146" s="1287"/>
      <c r="N146" s="1151">
        <v>2000</v>
      </c>
      <c r="O146" s="1311"/>
    </row>
    <row r="147" spans="1:15" s="295" customFormat="1" ht="84">
      <c r="A147" s="696" t="s">
        <v>1628</v>
      </c>
      <c r="B147" s="1315" t="s">
        <v>1506</v>
      </c>
      <c r="C147" s="1307"/>
      <c r="D147" s="1308"/>
      <c r="E147" s="1308"/>
      <c r="F147" s="1308"/>
      <c r="G147" s="1308"/>
      <c r="H147" s="1308"/>
      <c r="I147" s="1309"/>
      <c r="J147" s="1308"/>
      <c r="K147" s="1308"/>
      <c r="L147" s="1192"/>
      <c r="M147" s="1298"/>
      <c r="N147" s="1314" t="s">
        <v>423</v>
      </c>
      <c r="O147" s="1310"/>
    </row>
    <row r="148" spans="1:15" s="295" customFormat="1" ht="105">
      <c r="A148" s="696" t="s">
        <v>1629</v>
      </c>
      <c r="B148" s="689" t="s">
        <v>1507</v>
      </c>
      <c r="C148" s="1153"/>
      <c r="D148" s="1229"/>
      <c r="E148" s="1229"/>
      <c r="F148" s="1229"/>
      <c r="G148" s="1229"/>
      <c r="H148" s="1229"/>
      <c r="I148" s="1230"/>
      <c r="J148" s="1229"/>
      <c r="K148" s="1229"/>
      <c r="L148" s="1149"/>
      <c r="M148" s="1287"/>
      <c r="N148" s="1151">
        <v>450</v>
      </c>
      <c r="O148" s="1311"/>
    </row>
    <row r="149" spans="1:15" s="295" customFormat="1" ht="126">
      <c r="A149" s="981" t="s">
        <v>1630</v>
      </c>
      <c r="B149" s="1318" t="s">
        <v>1508</v>
      </c>
      <c r="C149" s="1176"/>
      <c r="D149" s="1294"/>
      <c r="E149" s="1294"/>
      <c r="F149" s="1294"/>
      <c r="G149" s="1294"/>
      <c r="H149" s="1294"/>
      <c r="I149" s="1295"/>
      <c r="J149" s="1294"/>
      <c r="K149" s="1294"/>
      <c r="L149" s="1178"/>
      <c r="M149" s="1296"/>
      <c r="N149" s="1320" t="s">
        <v>423</v>
      </c>
      <c r="O149" s="1255"/>
    </row>
    <row r="150" spans="1:15" s="295" customFormat="1" ht="84">
      <c r="A150" s="695" t="s">
        <v>1631</v>
      </c>
      <c r="B150" s="990" t="s">
        <v>1510</v>
      </c>
      <c r="C150" s="1170"/>
      <c r="D150" s="1281"/>
      <c r="E150" s="1281"/>
      <c r="F150" s="1281"/>
      <c r="G150" s="1281"/>
      <c r="H150" s="1281"/>
      <c r="I150" s="1282"/>
      <c r="J150" s="1281"/>
      <c r="K150" s="1281"/>
      <c r="L150" s="1172"/>
      <c r="M150" s="1319"/>
      <c r="N150" s="1463" t="s">
        <v>423</v>
      </c>
      <c r="O150" s="1312"/>
    </row>
    <row r="151" spans="1:15" s="295" customFormat="1" ht="21">
      <c r="A151" s="696" t="s">
        <v>1632</v>
      </c>
      <c r="B151" s="88" t="s">
        <v>1511</v>
      </c>
      <c r="C151" s="1307"/>
      <c r="D151" s="1308"/>
      <c r="E151" s="1308"/>
      <c r="F151" s="1308"/>
      <c r="G151" s="1308"/>
      <c r="H151" s="1308"/>
      <c r="I151" s="1309"/>
      <c r="J151" s="1308"/>
      <c r="K151" s="1308"/>
      <c r="L151" s="1192"/>
      <c r="M151" s="1298"/>
      <c r="N151" s="1314" t="s">
        <v>423</v>
      </c>
      <c r="O151" s="1310"/>
    </row>
    <row r="152" spans="1:15" s="295" customFormat="1" ht="21">
      <c r="A152" s="696" t="s">
        <v>1633</v>
      </c>
      <c r="B152" s="988" t="s">
        <v>1512</v>
      </c>
      <c r="C152" s="1153"/>
      <c r="D152" s="1229"/>
      <c r="E152" s="1229"/>
      <c r="F152" s="1229"/>
      <c r="G152" s="1229"/>
      <c r="H152" s="1229"/>
      <c r="I152" s="1230"/>
      <c r="J152" s="1229"/>
      <c r="K152" s="1229"/>
      <c r="L152" s="1149"/>
      <c r="M152" s="1287"/>
      <c r="N152" s="1313" t="s">
        <v>423</v>
      </c>
      <c r="O152" s="1311"/>
    </row>
    <row r="153" spans="1:15" s="295" customFormat="1" ht="21">
      <c r="A153" s="696" t="s">
        <v>1634</v>
      </c>
      <c r="B153" s="88" t="s">
        <v>1516</v>
      </c>
      <c r="C153" s="1307"/>
      <c r="D153" s="1308"/>
      <c r="E153" s="1308"/>
      <c r="F153" s="1308"/>
      <c r="G153" s="1308"/>
      <c r="H153" s="1308"/>
      <c r="I153" s="1309"/>
      <c r="J153" s="1308"/>
      <c r="K153" s="1308"/>
      <c r="L153" s="1192"/>
      <c r="M153" s="1298"/>
      <c r="N153" s="1251">
        <v>30000</v>
      </c>
      <c r="O153" s="1310"/>
    </row>
    <row r="154" spans="1:15" s="295" customFormat="1" ht="21">
      <c r="A154" s="696" t="s">
        <v>1635</v>
      </c>
      <c r="B154" s="685" t="s">
        <v>1522</v>
      </c>
      <c r="C154" s="1153"/>
      <c r="D154" s="1229"/>
      <c r="E154" s="1229"/>
      <c r="F154" s="1229"/>
      <c r="G154" s="1229"/>
      <c r="H154" s="1229"/>
      <c r="I154" s="1230"/>
      <c r="J154" s="1229"/>
      <c r="K154" s="1229"/>
      <c r="L154" s="1149"/>
      <c r="M154" s="1287"/>
      <c r="N154" s="1313" t="s">
        <v>423</v>
      </c>
      <c r="O154" s="1311"/>
    </row>
    <row r="155" spans="1:15" s="295" customFormat="1" ht="21">
      <c r="A155" s="696" t="s">
        <v>1636</v>
      </c>
      <c r="B155" s="586" t="s">
        <v>1523</v>
      </c>
      <c r="C155" s="1176"/>
      <c r="D155" s="1294"/>
      <c r="E155" s="1294"/>
      <c r="F155" s="1294"/>
      <c r="G155" s="1294"/>
      <c r="H155" s="1294"/>
      <c r="I155" s="1295"/>
      <c r="J155" s="1294"/>
      <c r="K155" s="1294"/>
      <c r="L155" s="1178"/>
      <c r="M155" s="1296"/>
      <c r="N155" s="1320" t="s">
        <v>423</v>
      </c>
      <c r="O155" s="1255"/>
    </row>
    <row r="156" spans="1:15" s="295" customFormat="1" ht="21.75" thickBot="1">
      <c r="A156" s="1321" t="s">
        <v>1425</v>
      </c>
      <c r="B156" s="1322"/>
      <c r="C156" s="1323"/>
      <c r="D156" s="1324"/>
      <c r="E156" s="1324"/>
      <c r="F156" s="1324"/>
      <c r="G156" s="1324"/>
      <c r="H156" s="1324"/>
      <c r="I156" s="1325"/>
      <c r="J156" s="1324"/>
      <c r="K156" s="1324"/>
      <c r="L156" s="1325"/>
      <c r="M156" s="1324"/>
      <c r="N156" s="1326">
        <f>N157+N158+N159+N160+N161+N162+N163+N164+N165+N166+N167+N168+N169+N170+N171+N172+N173+N174+N175+N176+N177+N178+N179+N180+N181+N182+N183+N184+N185+N186+N187</f>
        <v>1964150</v>
      </c>
      <c r="O156" s="1327"/>
    </row>
    <row r="157" spans="1:15" s="295" customFormat="1" ht="84.75" thickTop="1">
      <c r="A157" s="1328" t="s">
        <v>1582</v>
      </c>
      <c r="B157" s="1329" t="s">
        <v>1422</v>
      </c>
      <c r="C157" s="1330"/>
      <c r="D157" s="1331"/>
      <c r="E157" s="1331"/>
      <c r="F157" s="1331"/>
      <c r="G157" s="1331"/>
      <c r="H157" s="1331"/>
      <c r="I157" s="1332"/>
      <c r="J157" s="1331"/>
      <c r="K157" s="1331"/>
      <c r="L157" s="1333"/>
      <c r="M157" s="1334"/>
      <c r="N157" s="1335">
        <v>30000</v>
      </c>
      <c r="O157" s="1310"/>
    </row>
    <row r="158" spans="1:15" s="295" customFormat="1" ht="42">
      <c r="A158" s="1336" t="s">
        <v>1637</v>
      </c>
      <c r="B158" s="689" t="s">
        <v>1423</v>
      </c>
      <c r="C158" s="1147"/>
      <c r="D158" s="1229"/>
      <c r="E158" s="1229"/>
      <c r="F158" s="1229"/>
      <c r="G158" s="1229"/>
      <c r="H158" s="1229"/>
      <c r="I158" s="1230"/>
      <c r="J158" s="1229"/>
      <c r="K158" s="1229"/>
      <c r="L158" s="1149"/>
      <c r="M158" s="1287"/>
      <c r="N158" s="1151">
        <v>50000</v>
      </c>
      <c r="O158" s="1311"/>
    </row>
    <row r="159" spans="1:15" s="295" customFormat="1" ht="21">
      <c r="A159" s="1328" t="s">
        <v>1638</v>
      </c>
      <c r="B159" s="1123" t="s">
        <v>1436</v>
      </c>
      <c r="C159" s="1337"/>
      <c r="D159" s="1308"/>
      <c r="E159" s="1308"/>
      <c r="F159" s="1308"/>
      <c r="G159" s="1308"/>
      <c r="H159" s="1308"/>
      <c r="I159" s="1309"/>
      <c r="J159" s="1308"/>
      <c r="K159" s="1308"/>
      <c r="L159" s="1192"/>
      <c r="M159" s="1338"/>
      <c r="N159" s="1251">
        <v>23000</v>
      </c>
      <c r="O159" s="1310"/>
    </row>
    <row r="160" spans="1:15" s="295" customFormat="1" ht="42">
      <c r="A160" s="1284" t="s">
        <v>1639</v>
      </c>
      <c r="B160" s="1339" t="s">
        <v>1451</v>
      </c>
      <c r="C160" s="1147"/>
      <c r="D160" s="1229"/>
      <c r="E160" s="1229"/>
      <c r="F160" s="1229"/>
      <c r="G160" s="1229"/>
      <c r="H160" s="1229"/>
      <c r="I160" s="1230"/>
      <c r="J160" s="1229"/>
      <c r="K160" s="1229"/>
      <c r="L160" s="1149"/>
      <c r="M160" s="1231"/>
      <c r="N160" s="1151">
        <v>6000</v>
      </c>
      <c r="O160" s="1311"/>
    </row>
    <row r="161" spans="1:15" s="295" customFormat="1" ht="42">
      <c r="A161" s="1347" t="s">
        <v>1640</v>
      </c>
      <c r="B161" s="1464" t="s">
        <v>1454</v>
      </c>
      <c r="C161" s="1458"/>
      <c r="D161" s="1294"/>
      <c r="E161" s="1294"/>
      <c r="F161" s="1294"/>
      <c r="G161" s="1294"/>
      <c r="H161" s="1294"/>
      <c r="I161" s="1295"/>
      <c r="J161" s="1294"/>
      <c r="K161" s="1294"/>
      <c r="L161" s="1178"/>
      <c r="M161" s="1459"/>
      <c r="N161" s="1180">
        <v>7000</v>
      </c>
      <c r="O161" s="1255"/>
    </row>
    <row r="162" spans="1:15" s="295" customFormat="1" ht="42">
      <c r="A162" s="1328" t="s">
        <v>1641</v>
      </c>
      <c r="B162" s="1329" t="s">
        <v>1455</v>
      </c>
      <c r="C162" s="1337"/>
      <c r="D162" s="1308"/>
      <c r="E162" s="1308"/>
      <c r="F162" s="1308"/>
      <c r="G162" s="1308"/>
      <c r="H162" s="1308"/>
      <c r="I162" s="1309"/>
      <c r="J162" s="1308"/>
      <c r="K162" s="1308"/>
      <c r="L162" s="1192"/>
      <c r="M162" s="1338"/>
      <c r="N162" s="1251">
        <v>50000</v>
      </c>
      <c r="O162" s="1310"/>
    </row>
    <row r="163" spans="1:15" s="295" customFormat="1" ht="42">
      <c r="A163" s="1284" t="s">
        <v>1642</v>
      </c>
      <c r="B163" s="1340" t="s">
        <v>1456</v>
      </c>
      <c r="C163" s="1341"/>
      <c r="D163" s="1289"/>
      <c r="E163" s="1289"/>
      <c r="F163" s="1289"/>
      <c r="G163" s="1289"/>
      <c r="H163" s="1289"/>
      <c r="I163" s="1290"/>
      <c r="J163" s="1289"/>
      <c r="K163" s="1289"/>
      <c r="L163" s="1167"/>
      <c r="M163" s="1342"/>
      <c r="N163" s="1168">
        <v>50000</v>
      </c>
      <c r="O163" s="1261"/>
    </row>
    <row r="164" spans="1:15" s="295" customFormat="1" ht="21">
      <c r="A164" s="1336" t="s">
        <v>1643</v>
      </c>
      <c r="B164" s="1343" t="s">
        <v>1458</v>
      </c>
      <c r="C164" s="1341"/>
      <c r="D164" s="1289"/>
      <c r="E164" s="1289"/>
      <c r="F164" s="1289"/>
      <c r="G164" s="1289"/>
      <c r="H164" s="1289"/>
      <c r="I164" s="1290"/>
      <c r="J164" s="1289"/>
      <c r="K164" s="1289"/>
      <c r="L164" s="1167"/>
      <c r="M164" s="1342"/>
      <c r="N164" s="1344">
        <v>111000</v>
      </c>
      <c r="O164" s="1261"/>
    </row>
    <row r="165" spans="1:15" s="295" customFormat="1" ht="42">
      <c r="A165" s="1284" t="s">
        <v>1644</v>
      </c>
      <c r="B165" s="1343" t="s">
        <v>1459</v>
      </c>
      <c r="C165" s="1341"/>
      <c r="D165" s="1289"/>
      <c r="E165" s="1289"/>
      <c r="F165" s="1289"/>
      <c r="G165" s="1289"/>
      <c r="H165" s="1289"/>
      <c r="I165" s="1290"/>
      <c r="J165" s="1289"/>
      <c r="K165" s="1289"/>
      <c r="L165" s="1167"/>
      <c r="M165" s="1342"/>
      <c r="N165" s="1168">
        <v>50000</v>
      </c>
      <c r="O165" s="1261"/>
    </row>
    <row r="166" spans="1:15" s="295" customFormat="1" ht="42">
      <c r="A166" s="1328" t="s">
        <v>1645</v>
      </c>
      <c r="B166" s="1345" t="s">
        <v>1460</v>
      </c>
      <c r="C166" s="1103"/>
      <c r="D166" s="1289"/>
      <c r="E166" s="1289"/>
      <c r="F166" s="1289"/>
      <c r="G166" s="1289"/>
      <c r="H166" s="1289"/>
      <c r="I166" s="1290"/>
      <c r="J166" s="1289"/>
      <c r="K166" s="1289"/>
      <c r="L166" s="1167"/>
      <c r="M166" s="1291"/>
      <c r="N166" s="1168">
        <v>60000</v>
      </c>
      <c r="O166" s="1261"/>
    </row>
    <row r="167" spans="1:15" s="295" customFormat="1" ht="42">
      <c r="A167" s="1336" t="s">
        <v>1646</v>
      </c>
      <c r="B167" s="1345" t="s">
        <v>1461</v>
      </c>
      <c r="C167" s="1103"/>
      <c r="D167" s="1289"/>
      <c r="E167" s="1289"/>
      <c r="F167" s="1289"/>
      <c r="G167" s="1289"/>
      <c r="H167" s="1289"/>
      <c r="I167" s="1290"/>
      <c r="J167" s="1289"/>
      <c r="K167" s="1289"/>
      <c r="L167" s="1167"/>
      <c r="M167" s="1291"/>
      <c r="N167" s="1168">
        <v>30000</v>
      </c>
      <c r="O167" s="1261"/>
    </row>
    <row r="168" spans="1:15" s="295" customFormat="1" ht="42">
      <c r="A168" s="1328" t="s">
        <v>1647</v>
      </c>
      <c r="B168" s="1345" t="s">
        <v>1462</v>
      </c>
      <c r="C168" s="1103"/>
      <c r="D168" s="1289"/>
      <c r="E168" s="1289"/>
      <c r="F168" s="1289"/>
      <c r="G168" s="1289"/>
      <c r="H168" s="1289"/>
      <c r="I168" s="1290"/>
      <c r="J168" s="1289"/>
      <c r="K168" s="1289"/>
      <c r="L168" s="1167"/>
      <c r="M168" s="1291"/>
      <c r="N168" s="1168">
        <v>50000</v>
      </c>
      <c r="O168" s="1261"/>
    </row>
    <row r="169" spans="1:15" s="295" customFormat="1" ht="21">
      <c r="A169" s="1284" t="s">
        <v>1648</v>
      </c>
      <c r="B169" s="1346" t="s">
        <v>1464</v>
      </c>
      <c r="C169" s="1103"/>
      <c r="D169" s="1289"/>
      <c r="E169" s="1289"/>
      <c r="F169" s="1289"/>
      <c r="G169" s="1289"/>
      <c r="H169" s="1289"/>
      <c r="I169" s="1290"/>
      <c r="J169" s="1289"/>
      <c r="K169" s="1289"/>
      <c r="L169" s="1167"/>
      <c r="M169" s="1291"/>
      <c r="N169" s="1344">
        <v>37500</v>
      </c>
      <c r="O169" s="1261"/>
    </row>
    <row r="170" spans="1:15" s="295" customFormat="1" ht="42">
      <c r="A170" s="1336" t="s">
        <v>1649</v>
      </c>
      <c r="B170" s="1345" t="s">
        <v>1470</v>
      </c>
      <c r="C170" s="1103"/>
      <c r="D170" s="1289"/>
      <c r="E170" s="1289"/>
      <c r="F170" s="1289"/>
      <c r="G170" s="1289"/>
      <c r="H170" s="1289"/>
      <c r="I170" s="1290"/>
      <c r="J170" s="1289"/>
      <c r="K170" s="1289"/>
      <c r="L170" s="1167"/>
      <c r="M170" s="1291"/>
      <c r="N170" s="1168">
        <v>200000</v>
      </c>
      <c r="O170" s="1261"/>
    </row>
    <row r="171" spans="1:15" s="295" customFormat="1" ht="42">
      <c r="A171" s="1328" t="s">
        <v>1650</v>
      </c>
      <c r="B171" s="1345" t="s">
        <v>1471</v>
      </c>
      <c r="C171" s="1103"/>
      <c r="D171" s="1289"/>
      <c r="E171" s="1289"/>
      <c r="F171" s="1289"/>
      <c r="G171" s="1289"/>
      <c r="H171" s="1289"/>
      <c r="I171" s="1290"/>
      <c r="J171" s="1289"/>
      <c r="K171" s="1289"/>
      <c r="L171" s="1167"/>
      <c r="M171" s="1291"/>
      <c r="N171" s="1168">
        <v>30000</v>
      </c>
      <c r="O171" s="1261"/>
    </row>
    <row r="172" spans="1:15" s="295" customFormat="1" ht="42">
      <c r="A172" s="1284" t="s">
        <v>1651</v>
      </c>
      <c r="B172" s="1345" t="s">
        <v>1472</v>
      </c>
      <c r="C172" s="1103"/>
      <c r="D172" s="1289"/>
      <c r="E172" s="1289"/>
      <c r="F172" s="1289"/>
      <c r="G172" s="1289"/>
      <c r="H172" s="1289"/>
      <c r="I172" s="1290"/>
      <c r="J172" s="1289"/>
      <c r="K172" s="1289"/>
      <c r="L172" s="1167"/>
      <c r="M172" s="1291"/>
      <c r="N172" s="1168">
        <v>30000</v>
      </c>
      <c r="O172" s="1261"/>
    </row>
    <row r="173" spans="1:15" s="295" customFormat="1" ht="63">
      <c r="A173" s="1347" t="s">
        <v>1652</v>
      </c>
      <c r="B173" s="1348" t="s">
        <v>1473</v>
      </c>
      <c r="C173" s="1176"/>
      <c r="D173" s="1294"/>
      <c r="E173" s="1294"/>
      <c r="F173" s="1294"/>
      <c r="G173" s="1294"/>
      <c r="H173" s="1294"/>
      <c r="I173" s="1295"/>
      <c r="J173" s="1294"/>
      <c r="K173" s="1294"/>
      <c r="L173" s="1178"/>
      <c r="M173" s="1296"/>
      <c r="N173" s="1180">
        <v>50000</v>
      </c>
      <c r="O173" s="1255"/>
    </row>
    <row r="174" spans="1:15" s="295" customFormat="1" ht="63">
      <c r="A174" s="1349" t="s">
        <v>1653</v>
      </c>
      <c r="B174" s="1350" t="s">
        <v>1477</v>
      </c>
      <c r="C174" s="1351"/>
      <c r="D174" s="1352"/>
      <c r="E174" s="1352"/>
      <c r="F174" s="1352"/>
      <c r="G174" s="1352"/>
      <c r="H174" s="1352"/>
      <c r="I174" s="1353"/>
      <c r="J174" s="1352"/>
      <c r="K174" s="1352"/>
      <c r="L174" s="1354"/>
      <c r="M174" s="1355"/>
      <c r="N174" s="1279">
        <v>10000</v>
      </c>
      <c r="O174" s="1356"/>
    </row>
    <row r="175" spans="1:15" s="295" customFormat="1" ht="21">
      <c r="A175" s="1357" t="s">
        <v>1654</v>
      </c>
      <c r="B175" s="1358" t="s">
        <v>1478</v>
      </c>
      <c r="C175" s="1307"/>
      <c r="D175" s="1308"/>
      <c r="E175" s="1308"/>
      <c r="F175" s="1308"/>
      <c r="G175" s="1308"/>
      <c r="H175" s="1308"/>
      <c r="I175" s="1309"/>
      <c r="J175" s="1308"/>
      <c r="K175" s="1308"/>
      <c r="L175" s="1192"/>
      <c r="M175" s="1298"/>
      <c r="N175" s="1359">
        <v>20000</v>
      </c>
      <c r="O175" s="1310"/>
    </row>
    <row r="176" spans="1:15" s="295" customFormat="1" ht="21">
      <c r="A176" s="1360" t="s">
        <v>1655</v>
      </c>
      <c r="B176" s="1345" t="s">
        <v>1479</v>
      </c>
      <c r="C176" s="1103"/>
      <c r="D176" s="1289"/>
      <c r="E176" s="1289"/>
      <c r="F176" s="1289"/>
      <c r="G176" s="1289"/>
      <c r="H176" s="1289"/>
      <c r="I176" s="1290"/>
      <c r="J176" s="1289"/>
      <c r="K176" s="1289"/>
      <c r="L176" s="1167"/>
      <c r="M176" s="1291"/>
      <c r="N176" s="1168">
        <v>100000</v>
      </c>
      <c r="O176" s="1261"/>
    </row>
    <row r="177" spans="1:15" s="295" customFormat="1" ht="42">
      <c r="A177" s="1361" t="s">
        <v>1656</v>
      </c>
      <c r="B177" s="1345" t="s">
        <v>1480</v>
      </c>
      <c r="C177" s="1103"/>
      <c r="D177" s="1289"/>
      <c r="E177" s="1289"/>
      <c r="F177" s="1289"/>
      <c r="G177" s="1289"/>
      <c r="H177" s="1289"/>
      <c r="I177" s="1290"/>
      <c r="J177" s="1289"/>
      <c r="K177" s="1289"/>
      <c r="L177" s="1167"/>
      <c r="M177" s="1291"/>
      <c r="N177" s="1168">
        <v>100000</v>
      </c>
      <c r="O177" s="1261"/>
    </row>
    <row r="178" spans="1:15" s="295" customFormat="1" ht="21">
      <c r="A178" s="1357" t="s">
        <v>1657</v>
      </c>
      <c r="B178" s="1345" t="s">
        <v>1481</v>
      </c>
      <c r="C178" s="1103"/>
      <c r="D178" s="1289"/>
      <c r="E178" s="1289"/>
      <c r="F178" s="1289"/>
      <c r="G178" s="1289"/>
      <c r="H178" s="1289"/>
      <c r="I178" s="1290"/>
      <c r="J178" s="1289"/>
      <c r="K178" s="1289"/>
      <c r="L178" s="1167"/>
      <c r="M178" s="1291"/>
      <c r="N178" s="1168">
        <v>400000</v>
      </c>
      <c r="O178" s="1261"/>
    </row>
    <row r="179" spans="1:15" s="295" customFormat="1" ht="42">
      <c r="A179" s="1361" t="s">
        <v>1658</v>
      </c>
      <c r="B179" s="1345" t="s">
        <v>1482</v>
      </c>
      <c r="C179" s="1103"/>
      <c r="D179" s="1289"/>
      <c r="E179" s="1289"/>
      <c r="F179" s="1289"/>
      <c r="G179" s="1289"/>
      <c r="H179" s="1289"/>
      <c r="I179" s="1290"/>
      <c r="J179" s="1289"/>
      <c r="K179" s="1289"/>
      <c r="L179" s="1167"/>
      <c r="M179" s="1291"/>
      <c r="N179" s="1168">
        <v>5450</v>
      </c>
      <c r="O179" s="1261"/>
    </row>
    <row r="180" spans="1:15" s="295" customFormat="1" ht="42">
      <c r="A180" s="1360" t="s">
        <v>1659</v>
      </c>
      <c r="B180" s="1345" t="s">
        <v>1483</v>
      </c>
      <c r="C180" s="1103"/>
      <c r="D180" s="1289"/>
      <c r="E180" s="1289"/>
      <c r="F180" s="1289"/>
      <c r="G180" s="1289"/>
      <c r="H180" s="1289"/>
      <c r="I180" s="1290"/>
      <c r="J180" s="1289"/>
      <c r="K180" s="1289"/>
      <c r="L180" s="1167"/>
      <c r="M180" s="1291"/>
      <c r="N180" s="1168">
        <v>5000</v>
      </c>
      <c r="O180" s="1261"/>
    </row>
    <row r="181" spans="1:15" s="295" customFormat="1" ht="42">
      <c r="A181" s="1357" t="s">
        <v>1660</v>
      </c>
      <c r="B181" s="1345" t="s">
        <v>1484</v>
      </c>
      <c r="C181" s="1103"/>
      <c r="D181" s="1289"/>
      <c r="E181" s="1289"/>
      <c r="F181" s="1289"/>
      <c r="G181" s="1289"/>
      <c r="H181" s="1289"/>
      <c r="I181" s="1290"/>
      <c r="J181" s="1289"/>
      <c r="K181" s="1289"/>
      <c r="L181" s="1167"/>
      <c r="M181" s="1291"/>
      <c r="N181" s="1168">
        <v>10000</v>
      </c>
      <c r="O181" s="1261"/>
    </row>
    <row r="182" spans="1:15" s="295" customFormat="1" ht="42">
      <c r="A182" s="1357" t="s">
        <v>1661</v>
      </c>
      <c r="B182" s="1345" t="s">
        <v>1485</v>
      </c>
      <c r="C182" s="1103"/>
      <c r="D182" s="1289"/>
      <c r="E182" s="1289"/>
      <c r="F182" s="1289"/>
      <c r="G182" s="1289"/>
      <c r="H182" s="1289"/>
      <c r="I182" s="1290"/>
      <c r="J182" s="1289"/>
      <c r="K182" s="1289"/>
      <c r="L182" s="1167"/>
      <c r="M182" s="1291"/>
      <c r="N182" s="1168">
        <v>30000</v>
      </c>
      <c r="O182" s="1261"/>
    </row>
    <row r="183" spans="1:15" s="295" customFormat="1" ht="42">
      <c r="A183" s="1360" t="s">
        <v>1662</v>
      </c>
      <c r="B183" s="1362" t="s">
        <v>1486</v>
      </c>
      <c r="C183" s="1103"/>
      <c r="D183" s="1289"/>
      <c r="E183" s="1289"/>
      <c r="F183" s="1289"/>
      <c r="G183" s="1289"/>
      <c r="H183" s="1289"/>
      <c r="I183" s="1290"/>
      <c r="J183" s="1289"/>
      <c r="K183" s="1289"/>
      <c r="L183" s="1167"/>
      <c r="M183" s="1291"/>
      <c r="N183" s="1168">
        <v>300000</v>
      </c>
      <c r="O183" s="1261"/>
    </row>
    <row r="184" spans="1:15" s="295" customFormat="1" ht="42">
      <c r="A184" s="1361" t="s">
        <v>1663</v>
      </c>
      <c r="B184" s="1466" t="s">
        <v>1487</v>
      </c>
      <c r="C184" s="1103"/>
      <c r="D184" s="1289"/>
      <c r="E184" s="1289"/>
      <c r="F184" s="1289"/>
      <c r="G184" s="1289"/>
      <c r="H184" s="1289"/>
      <c r="I184" s="1290"/>
      <c r="J184" s="1289"/>
      <c r="K184" s="1289"/>
      <c r="L184" s="1167"/>
      <c r="M184" s="1291"/>
      <c r="N184" s="1168">
        <v>100000</v>
      </c>
      <c r="O184" s="1261"/>
    </row>
    <row r="185" spans="1:15" s="295" customFormat="1" ht="21">
      <c r="A185" s="1357" t="s">
        <v>1664</v>
      </c>
      <c r="B185" s="1358" t="s">
        <v>1488</v>
      </c>
      <c r="C185" s="1103"/>
      <c r="D185" s="1289"/>
      <c r="E185" s="1289"/>
      <c r="F185" s="1289"/>
      <c r="G185" s="1289"/>
      <c r="H185" s="1289"/>
      <c r="I185" s="1290"/>
      <c r="J185" s="1289"/>
      <c r="K185" s="1289"/>
      <c r="L185" s="1167"/>
      <c r="M185" s="1291"/>
      <c r="N185" s="1168">
        <v>2500</v>
      </c>
      <c r="O185" s="1261"/>
    </row>
    <row r="186" spans="1:15" s="295" customFormat="1" ht="42">
      <c r="A186" s="1465" t="s">
        <v>1665</v>
      </c>
      <c r="B186" s="1348" t="s">
        <v>1492</v>
      </c>
      <c r="C186" s="1176"/>
      <c r="D186" s="1294"/>
      <c r="E186" s="1294"/>
      <c r="F186" s="1294"/>
      <c r="G186" s="1294"/>
      <c r="H186" s="1294"/>
      <c r="I186" s="1295"/>
      <c r="J186" s="1294"/>
      <c r="K186" s="1294"/>
      <c r="L186" s="1178"/>
      <c r="M186" s="1296"/>
      <c r="N186" s="1180">
        <v>10000</v>
      </c>
      <c r="O186" s="1255"/>
    </row>
    <row r="187" spans="1:15" s="295" customFormat="1" ht="84">
      <c r="A187" s="1357" t="s">
        <v>1666</v>
      </c>
      <c r="B187" s="1358" t="s">
        <v>1494</v>
      </c>
      <c r="C187" s="1307"/>
      <c r="D187" s="1308"/>
      <c r="E187" s="1308"/>
      <c r="F187" s="1308"/>
      <c r="G187" s="1308"/>
      <c r="H187" s="1308"/>
      <c r="I187" s="1309"/>
      <c r="J187" s="1308"/>
      <c r="K187" s="1308"/>
      <c r="L187" s="1192"/>
      <c r="M187" s="1298"/>
      <c r="N187" s="1251">
        <v>6700</v>
      </c>
      <c r="O187" s="1310"/>
    </row>
    <row r="188" spans="1:15" s="295" customFormat="1" ht="21.75" thickBot="1">
      <c r="A188" s="1363" t="s">
        <v>1437</v>
      </c>
      <c r="B188" s="1364"/>
      <c r="C188" s="1155"/>
      <c r="D188" s="1156"/>
      <c r="E188" s="1156"/>
      <c r="F188" s="1156"/>
      <c r="G188" s="1156"/>
      <c r="H188" s="1156"/>
      <c r="I188" s="1157"/>
      <c r="J188" s="1156"/>
      <c r="K188" s="1156"/>
      <c r="L188" s="1157"/>
      <c r="M188" s="1156"/>
      <c r="N188" s="1242">
        <f>N189+N190+N191+N192+N193+N194+N195+N196+N197+N198+N199+N202+N203+N204+N205+N206+N207+N208+N209+N210+N211+N212</f>
        <v>380800</v>
      </c>
      <c r="O188" s="1156"/>
    </row>
    <row r="189" spans="1:15" s="295" customFormat="1" ht="84.75" thickTop="1">
      <c r="A189" s="1365" t="s">
        <v>1583</v>
      </c>
      <c r="B189" s="1366" t="s">
        <v>1503</v>
      </c>
      <c r="C189" s="1139"/>
      <c r="D189" s="1367"/>
      <c r="E189" s="1367"/>
      <c r="F189" s="1367"/>
      <c r="G189" s="1367"/>
      <c r="H189" s="1367"/>
      <c r="I189" s="1368"/>
      <c r="J189" s="1367"/>
      <c r="K189" s="1367"/>
      <c r="L189" s="1141"/>
      <c r="M189" s="1369"/>
      <c r="N189" s="1197">
        <v>11500</v>
      </c>
      <c r="O189" s="1232"/>
    </row>
    <row r="190" spans="1:15" s="295" customFormat="1" ht="105">
      <c r="A190" s="1370" t="s">
        <v>1668</v>
      </c>
      <c r="B190" s="1371" t="s">
        <v>1509</v>
      </c>
      <c r="C190" s="1341"/>
      <c r="D190" s="1289"/>
      <c r="E190" s="1289"/>
      <c r="F190" s="1289"/>
      <c r="G190" s="1289"/>
      <c r="H190" s="1289"/>
      <c r="I190" s="1290"/>
      <c r="J190" s="1289"/>
      <c r="K190" s="1289"/>
      <c r="L190" s="1167"/>
      <c r="M190" s="1291"/>
      <c r="N190" s="1168">
        <v>110000</v>
      </c>
      <c r="O190" s="1261"/>
    </row>
    <row r="191" spans="1:15" s="295" customFormat="1" ht="21">
      <c r="A191" s="1370" t="s">
        <v>1667</v>
      </c>
      <c r="B191" s="598" t="s">
        <v>1513</v>
      </c>
      <c r="C191" s="1147"/>
      <c r="D191" s="1229"/>
      <c r="E191" s="1229"/>
      <c r="F191" s="1229"/>
      <c r="G191" s="1229"/>
      <c r="H191" s="1229"/>
      <c r="I191" s="1230"/>
      <c r="J191" s="1229"/>
      <c r="K191" s="1229"/>
      <c r="L191" s="1149"/>
      <c r="M191" s="1231"/>
      <c r="N191" s="1151">
        <v>30000</v>
      </c>
      <c r="O191" s="1232"/>
    </row>
    <row r="192" spans="1:15" s="295" customFormat="1" ht="84">
      <c r="A192" s="1378" t="s">
        <v>1669</v>
      </c>
      <c r="B192" s="1318" t="s">
        <v>1515</v>
      </c>
      <c r="C192" s="1458"/>
      <c r="D192" s="1294"/>
      <c r="E192" s="1294"/>
      <c r="F192" s="1294"/>
      <c r="G192" s="1294"/>
      <c r="H192" s="1294"/>
      <c r="I192" s="1295"/>
      <c r="J192" s="1294"/>
      <c r="K192" s="1294"/>
      <c r="L192" s="1178"/>
      <c r="M192" s="1296"/>
      <c r="N192" s="1180">
        <v>20000</v>
      </c>
      <c r="O192" s="1255"/>
    </row>
    <row r="193" spans="1:15" s="295" customFormat="1" ht="126">
      <c r="A193" s="1381" t="s">
        <v>1670</v>
      </c>
      <c r="B193" s="1467" t="s">
        <v>1517</v>
      </c>
      <c r="C193" s="1286"/>
      <c r="D193" s="1281"/>
      <c r="E193" s="1281"/>
      <c r="F193" s="1281"/>
      <c r="G193" s="1281"/>
      <c r="H193" s="1281"/>
      <c r="I193" s="1282"/>
      <c r="J193" s="1281"/>
      <c r="K193" s="1281"/>
      <c r="L193" s="1172"/>
      <c r="M193" s="1319"/>
      <c r="N193" s="1197">
        <v>4050</v>
      </c>
      <c r="O193" s="1260"/>
    </row>
    <row r="194" spans="1:15" s="295" customFormat="1" ht="189">
      <c r="A194" s="1370" t="s">
        <v>1671</v>
      </c>
      <c r="B194" s="1371" t="s">
        <v>1518</v>
      </c>
      <c r="C194" s="1337"/>
      <c r="D194" s="1308"/>
      <c r="E194" s="1308"/>
      <c r="F194" s="1308"/>
      <c r="G194" s="1308"/>
      <c r="H194" s="1308"/>
      <c r="I194" s="1309"/>
      <c r="J194" s="1308"/>
      <c r="K194" s="1308"/>
      <c r="L194" s="1192"/>
      <c r="M194" s="1291"/>
      <c r="N194" s="1251">
        <v>18000</v>
      </c>
      <c r="O194" s="1261"/>
    </row>
    <row r="195" spans="1:15" s="295" customFormat="1" ht="105">
      <c r="A195" s="1372" t="s">
        <v>1672</v>
      </c>
      <c r="B195" s="1373" t="s">
        <v>1519</v>
      </c>
      <c r="C195" s="1147"/>
      <c r="D195" s="1229"/>
      <c r="E195" s="1229"/>
      <c r="F195" s="1229"/>
      <c r="G195" s="1229"/>
      <c r="H195" s="1229"/>
      <c r="I195" s="1230"/>
      <c r="J195" s="1229"/>
      <c r="K195" s="1229"/>
      <c r="L195" s="1149"/>
      <c r="M195" s="1230"/>
      <c r="N195" s="1151">
        <v>3500</v>
      </c>
      <c r="O195" s="1232"/>
    </row>
    <row r="196" spans="1:15" s="295" customFormat="1" ht="126">
      <c r="A196" s="1370" t="s">
        <v>1673</v>
      </c>
      <c r="B196" s="1374" t="s">
        <v>1520</v>
      </c>
      <c r="C196" s="1375"/>
      <c r="D196" s="1289"/>
      <c r="E196" s="1289"/>
      <c r="F196" s="1289"/>
      <c r="G196" s="1289"/>
      <c r="H196" s="1289"/>
      <c r="I196" s="1290"/>
      <c r="J196" s="1289"/>
      <c r="K196" s="1289"/>
      <c r="L196" s="1167"/>
      <c r="M196" s="1290"/>
      <c r="N196" s="1168">
        <v>3500</v>
      </c>
      <c r="O196" s="1261"/>
    </row>
    <row r="197" spans="1:15" s="295" customFormat="1" ht="147">
      <c r="A197" s="1372" t="s">
        <v>1674</v>
      </c>
      <c r="B197" s="1373" t="s">
        <v>1521</v>
      </c>
      <c r="C197" s="1375"/>
      <c r="D197" s="1289"/>
      <c r="E197" s="1289"/>
      <c r="F197" s="1289"/>
      <c r="G197" s="1289"/>
      <c r="H197" s="1289"/>
      <c r="I197" s="1290"/>
      <c r="J197" s="1289"/>
      <c r="K197" s="1289"/>
      <c r="L197" s="1167"/>
      <c r="M197" s="1290"/>
      <c r="N197" s="1168">
        <v>9000</v>
      </c>
      <c r="O197" s="1261"/>
    </row>
    <row r="198" spans="1:15" s="295" customFormat="1" ht="84">
      <c r="A198" s="1370" t="s">
        <v>1675</v>
      </c>
      <c r="B198" s="1373" t="s">
        <v>1524</v>
      </c>
      <c r="C198" s="1375"/>
      <c r="D198" s="1289"/>
      <c r="E198" s="1289"/>
      <c r="F198" s="1289"/>
      <c r="G198" s="1289"/>
      <c r="H198" s="1289"/>
      <c r="I198" s="1290"/>
      <c r="J198" s="1289"/>
      <c r="K198" s="1289"/>
      <c r="L198" s="1167"/>
      <c r="M198" s="1290"/>
      <c r="N198" s="1168">
        <v>36250</v>
      </c>
      <c r="O198" s="1261"/>
    </row>
    <row r="199" spans="1:15" s="295" customFormat="1" ht="63">
      <c r="A199" s="1370" t="s">
        <v>1676</v>
      </c>
      <c r="B199" s="1373" t="s">
        <v>1525</v>
      </c>
      <c r="C199" s="1375"/>
      <c r="D199" s="1289"/>
      <c r="E199" s="1289"/>
      <c r="F199" s="1289"/>
      <c r="G199" s="1289"/>
      <c r="H199" s="1289"/>
      <c r="I199" s="1290"/>
      <c r="J199" s="1289"/>
      <c r="K199" s="1289"/>
      <c r="L199" s="1167"/>
      <c r="M199" s="1290"/>
      <c r="N199" s="1168">
        <v>1450</v>
      </c>
      <c r="O199" s="1261"/>
    </row>
    <row r="200" spans="1:15" s="295" customFormat="1" ht="63">
      <c r="A200" s="1378" t="s">
        <v>1677</v>
      </c>
      <c r="B200" s="1379" t="s">
        <v>1526</v>
      </c>
      <c r="C200" s="1380"/>
      <c r="D200" s="1294"/>
      <c r="E200" s="1294"/>
      <c r="F200" s="1294"/>
      <c r="G200" s="1294"/>
      <c r="H200" s="1294"/>
      <c r="I200" s="1295"/>
      <c r="J200" s="1294"/>
      <c r="K200" s="1294"/>
      <c r="L200" s="1178"/>
      <c r="M200" s="1295"/>
      <c r="N200" s="1320" t="s">
        <v>423</v>
      </c>
      <c r="O200" s="1255"/>
    </row>
    <row r="201" spans="1:15" s="295" customFormat="1" ht="21">
      <c r="A201" s="1381" t="s">
        <v>1678</v>
      </c>
      <c r="B201" s="1468" t="s">
        <v>1527</v>
      </c>
      <c r="C201" s="1383"/>
      <c r="D201" s="1308"/>
      <c r="E201" s="1308"/>
      <c r="F201" s="1308"/>
      <c r="G201" s="1308"/>
      <c r="H201" s="1308"/>
      <c r="I201" s="1309"/>
      <c r="J201" s="1308"/>
      <c r="K201" s="1308"/>
      <c r="L201" s="1192"/>
      <c r="M201" s="1309"/>
      <c r="N201" s="1314" t="s">
        <v>423</v>
      </c>
      <c r="O201" s="1310"/>
    </row>
    <row r="202" spans="1:15" s="295" customFormat="1" ht="126">
      <c r="A202" s="1370" t="s">
        <v>1679</v>
      </c>
      <c r="B202" s="1373" t="s">
        <v>1528</v>
      </c>
      <c r="C202" s="1377"/>
      <c r="D202" s="1289"/>
      <c r="E202" s="1289"/>
      <c r="F202" s="1289"/>
      <c r="G202" s="1289"/>
      <c r="H202" s="1289"/>
      <c r="I202" s="1290"/>
      <c r="J202" s="1289"/>
      <c r="K202" s="1289"/>
      <c r="L202" s="1167"/>
      <c r="M202" s="1290"/>
      <c r="N202" s="1168">
        <v>25000</v>
      </c>
      <c r="O202" s="1261"/>
    </row>
    <row r="203" spans="1:15" s="295" customFormat="1" ht="63">
      <c r="A203" s="1378" t="s">
        <v>1680</v>
      </c>
      <c r="B203" s="1379" t="s">
        <v>1529</v>
      </c>
      <c r="C203" s="1380"/>
      <c r="D203" s="1294"/>
      <c r="E203" s="1294"/>
      <c r="F203" s="1294"/>
      <c r="G203" s="1294"/>
      <c r="H203" s="1294"/>
      <c r="I203" s="1295"/>
      <c r="J203" s="1294"/>
      <c r="K203" s="1294"/>
      <c r="L203" s="1178"/>
      <c r="M203" s="1295"/>
      <c r="N203" s="1180">
        <v>25000</v>
      </c>
      <c r="O203" s="1255"/>
    </row>
    <row r="204" spans="1:15" s="295" customFormat="1" ht="42">
      <c r="A204" s="1381" t="s">
        <v>1681</v>
      </c>
      <c r="B204" s="1382" t="s">
        <v>1530</v>
      </c>
      <c r="C204" s="1383"/>
      <c r="D204" s="1308"/>
      <c r="E204" s="1308"/>
      <c r="F204" s="1308"/>
      <c r="G204" s="1308"/>
      <c r="H204" s="1308"/>
      <c r="I204" s="1309"/>
      <c r="J204" s="1308"/>
      <c r="K204" s="1308"/>
      <c r="L204" s="1192"/>
      <c r="M204" s="1338"/>
      <c r="N204" s="1251">
        <v>20000</v>
      </c>
      <c r="O204" s="1310"/>
    </row>
    <row r="205" spans="1:15" s="295" customFormat="1" ht="21">
      <c r="A205" s="1378" t="s">
        <v>1682</v>
      </c>
      <c r="B205" s="1384" t="s">
        <v>1531</v>
      </c>
      <c r="C205" s="1380"/>
      <c r="D205" s="1294"/>
      <c r="E205" s="1294"/>
      <c r="F205" s="1294"/>
      <c r="G205" s="1294"/>
      <c r="H205" s="1294"/>
      <c r="I205" s="1295"/>
      <c r="J205" s="1294"/>
      <c r="K205" s="1294"/>
      <c r="L205" s="1178"/>
      <c r="M205" s="1385"/>
      <c r="N205" s="1180">
        <v>5000</v>
      </c>
      <c r="O205" s="1255"/>
    </row>
    <row r="206" spans="1:15" s="295" customFormat="1" ht="63">
      <c r="A206" s="1386" t="s">
        <v>1683</v>
      </c>
      <c r="B206" s="1387" t="s">
        <v>1532</v>
      </c>
      <c r="C206" s="1388"/>
      <c r="D206" s="1389"/>
      <c r="E206" s="1308"/>
      <c r="F206" s="1308"/>
      <c r="G206" s="1308"/>
      <c r="H206" s="1308"/>
      <c r="I206" s="1309"/>
      <c r="J206" s="1308"/>
      <c r="K206" s="1308"/>
      <c r="L206" s="1192"/>
      <c r="M206" s="1390"/>
      <c r="N206" s="1251">
        <v>10950</v>
      </c>
      <c r="O206" s="1310"/>
    </row>
    <row r="207" spans="1:15" s="295" customFormat="1" ht="84">
      <c r="A207" s="1370" t="s">
        <v>1684</v>
      </c>
      <c r="B207" s="1391" t="s">
        <v>1533</v>
      </c>
      <c r="C207" s="1337"/>
      <c r="D207" s="1289"/>
      <c r="E207" s="1289"/>
      <c r="F207" s="1289"/>
      <c r="G207" s="1289"/>
      <c r="H207" s="1289"/>
      <c r="I207" s="1290"/>
      <c r="J207" s="1289"/>
      <c r="K207" s="1289"/>
      <c r="L207" s="1167"/>
      <c r="M207" s="1392"/>
      <c r="N207" s="1168">
        <v>12575</v>
      </c>
      <c r="O207" s="1261"/>
    </row>
    <row r="208" spans="1:15" s="295" customFormat="1" ht="63">
      <c r="A208" s="1378" t="s">
        <v>1685</v>
      </c>
      <c r="B208" s="1470" t="s">
        <v>1535</v>
      </c>
      <c r="C208" s="1380"/>
      <c r="D208" s="1294"/>
      <c r="E208" s="1294"/>
      <c r="F208" s="1294"/>
      <c r="G208" s="1294"/>
      <c r="H208" s="1294"/>
      <c r="I208" s="1295"/>
      <c r="J208" s="1294"/>
      <c r="K208" s="1294"/>
      <c r="L208" s="1178"/>
      <c r="M208" s="1385"/>
      <c r="N208" s="1180">
        <v>10375</v>
      </c>
      <c r="O208" s="1255"/>
    </row>
    <row r="209" spans="1:15" s="295" customFormat="1" ht="63">
      <c r="A209" s="1386" t="s">
        <v>1686</v>
      </c>
      <c r="B209" s="1469" t="s">
        <v>1536</v>
      </c>
      <c r="C209" s="1383"/>
      <c r="D209" s="1308"/>
      <c r="E209" s="1308"/>
      <c r="F209" s="1308"/>
      <c r="G209" s="1308"/>
      <c r="H209" s="1308"/>
      <c r="I209" s="1309"/>
      <c r="J209" s="1308"/>
      <c r="K209" s="1308"/>
      <c r="L209" s="1192"/>
      <c r="M209" s="1390"/>
      <c r="N209" s="1251">
        <v>1200</v>
      </c>
      <c r="O209" s="1310"/>
    </row>
    <row r="210" spans="1:15" s="295" customFormat="1" ht="42">
      <c r="A210" s="1370" t="s">
        <v>1687</v>
      </c>
      <c r="B210" s="1391" t="s">
        <v>1537</v>
      </c>
      <c r="C210" s="1341"/>
      <c r="D210" s="1289"/>
      <c r="E210" s="1289"/>
      <c r="F210" s="1289"/>
      <c r="G210" s="1289"/>
      <c r="H210" s="1289"/>
      <c r="I210" s="1290"/>
      <c r="J210" s="1289"/>
      <c r="K210" s="1289"/>
      <c r="L210" s="1167"/>
      <c r="M210" s="1392"/>
      <c r="N210" s="1168">
        <v>13000</v>
      </c>
      <c r="O210" s="1261"/>
    </row>
    <row r="211" spans="1:15" s="295" customFormat="1" ht="42">
      <c r="A211" s="1372" t="s">
        <v>1688</v>
      </c>
      <c r="B211" s="1393" t="s">
        <v>1538</v>
      </c>
      <c r="C211" s="1341"/>
      <c r="D211" s="1289"/>
      <c r="E211" s="1289"/>
      <c r="F211" s="1289"/>
      <c r="G211" s="1289"/>
      <c r="H211" s="1289"/>
      <c r="I211" s="1290"/>
      <c r="J211" s="1289"/>
      <c r="K211" s="1289"/>
      <c r="L211" s="1167"/>
      <c r="M211" s="1392"/>
      <c r="N211" s="1168">
        <v>10000</v>
      </c>
      <c r="O211" s="1261"/>
    </row>
    <row r="212" spans="1:15" s="295" customFormat="1" ht="42">
      <c r="A212" s="1370" t="s">
        <v>1689</v>
      </c>
      <c r="B212" s="1394" t="s">
        <v>1539</v>
      </c>
      <c r="C212" s="1341"/>
      <c r="D212" s="1289"/>
      <c r="E212" s="1289"/>
      <c r="F212" s="1289"/>
      <c r="G212" s="1289"/>
      <c r="H212" s="1289"/>
      <c r="I212" s="1290"/>
      <c r="J212" s="1289"/>
      <c r="K212" s="1289"/>
      <c r="L212" s="1167"/>
      <c r="M212" s="1392"/>
      <c r="N212" s="1168">
        <v>450</v>
      </c>
      <c r="O212" s="1261"/>
    </row>
    <row r="213" spans="1:15" s="295" customFormat="1" ht="21.75" thickBot="1">
      <c r="A213" s="699" t="s">
        <v>1445</v>
      </c>
      <c r="B213" s="1364"/>
      <c r="C213" s="1272"/>
      <c r="D213" s="1157"/>
      <c r="E213" s="1157"/>
      <c r="F213" s="1157"/>
      <c r="G213" s="1157"/>
      <c r="H213" s="1157"/>
      <c r="I213" s="1157"/>
      <c r="J213" s="1157"/>
      <c r="K213" s="1157"/>
      <c r="L213" s="1157"/>
      <c r="M213" s="1157"/>
      <c r="N213" s="1242">
        <f>N214+N215+N216</f>
        <v>25000</v>
      </c>
      <c r="O213" s="1157"/>
    </row>
    <row r="214" spans="1:15" s="295" customFormat="1" ht="84.75" thickTop="1">
      <c r="A214" s="1395" t="s">
        <v>1690</v>
      </c>
      <c r="B214" s="989" t="s">
        <v>1446</v>
      </c>
      <c r="C214" s="1396"/>
      <c r="D214" s="1290"/>
      <c r="E214" s="1290"/>
      <c r="F214" s="1290"/>
      <c r="G214" s="1290"/>
      <c r="H214" s="1290"/>
      <c r="I214" s="1290"/>
      <c r="J214" s="1290"/>
      <c r="K214" s="1290"/>
      <c r="L214" s="1167"/>
      <c r="M214" s="1397"/>
      <c r="N214" s="1197">
        <v>15000</v>
      </c>
      <c r="O214" s="1398"/>
    </row>
    <row r="215" spans="1:15" s="295" customFormat="1" ht="84">
      <c r="A215" s="1399" t="s">
        <v>1692</v>
      </c>
      <c r="B215" s="598" t="s">
        <v>1446</v>
      </c>
      <c r="C215" s="1400"/>
      <c r="D215" s="1400"/>
      <c r="E215" s="1400"/>
      <c r="F215" s="1400"/>
      <c r="G215" s="1400"/>
      <c r="H215" s="1400"/>
      <c r="I215" s="1400"/>
      <c r="J215" s="1400"/>
      <c r="K215" s="1401"/>
      <c r="L215" s="1400"/>
      <c r="M215" s="1401"/>
      <c r="N215" s="1168">
        <v>5000</v>
      </c>
      <c r="O215" s="1261"/>
    </row>
    <row r="216" spans="1:15" s="295" customFormat="1" ht="42">
      <c r="A216" s="1399" t="s">
        <v>1693</v>
      </c>
      <c r="B216" s="1315" t="s">
        <v>1447</v>
      </c>
      <c r="C216" s="1400"/>
      <c r="D216" s="1402"/>
      <c r="E216" s="1402"/>
      <c r="F216" s="1402"/>
      <c r="G216" s="1402"/>
      <c r="H216" s="1402"/>
      <c r="I216" s="1402"/>
      <c r="J216" s="1402"/>
      <c r="K216" s="1401"/>
      <c r="L216" s="1402"/>
      <c r="M216" s="1401"/>
      <c r="N216" s="1168">
        <v>5000</v>
      </c>
      <c r="O216" s="1261"/>
    </row>
    <row r="217" spans="1:15" s="295" customFormat="1" ht="21">
      <c r="A217" s="1284" t="s">
        <v>1694</v>
      </c>
      <c r="B217" s="980" t="s">
        <v>1514</v>
      </c>
      <c r="C217" s="1400"/>
      <c r="D217" s="1402"/>
      <c r="E217" s="1402"/>
      <c r="F217" s="1402"/>
      <c r="G217" s="1402"/>
      <c r="H217" s="1402"/>
      <c r="I217" s="1402"/>
      <c r="J217" s="1402"/>
      <c r="K217" s="1401"/>
      <c r="L217" s="1402"/>
      <c r="M217" s="1401"/>
      <c r="N217" s="1376" t="s">
        <v>423</v>
      </c>
      <c r="O217" s="1261"/>
    </row>
    <row r="218" spans="1:15" s="295" customFormat="1" ht="42">
      <c r="A218" s="1293" t="s">
        <v>1691</v>
      </c>
      <c r="B218" s="982" t="s">
        <v>1534</v>
      </c>
      <c r="C218" s="1474"/>
      <c r="D218" s="1474"/>
      <c r="E218" s="1474"/>
      <c r="F218" s="1474"/>
      <c r="G218" s="1474"/>
      <c r="H218" s="1474"/>
      <c r="I218" s="1474"/>
      <c r="J218" s="1474"/>
      <c r="K218" s="1475"/>
      <c r="L218" s="1474"/>
      <c r="M218" s="1475"/>
      <c r="N218" s="1320" t="s">
        <v>423</v>
      </c>
      <c r="O218" s="1255"/>
    </row>
    <row r="219" spans="1:15" s="295" customFormat="1" ht="84">
      <c r="A219" s="1328" t="s">
        <v>1695</v>
      </c>
      <c r="B219" s="694" t="s">
        <v>1540</v>
      </c>
      <c r="C219" s="1471"/>
      <c r="D219" s="1472"/>
      <c r="E219" s="1472"/>
      <c r="F219" s="1472"/>
      <c r="G219" s="1472"/>
      <c r="H219" s="1472"/>
      <c r="I219" s="1472"/>
      <c r="J219" s="1472"/>
      <c r="K219" s="1473"/>
      <c r="L219" s="1472"/>
      <c r="M219" s="1473"/>
      <c r="N219" s="1314" t="s">
        <v>423</v>
      </c>
      <c r="O219" s="1310"/>
    </row>
    <row r="220" spans="1:15" s="295" customFormat="1" ht="84">
      <c r="A220" s="1284" t="s">
        <v>1696</v>
      </c>
      <c r="B220" s="1315" t="s">
        <v>1541</v>
      </c>
      <c r="C220" s="1400"/>
      <c r="D220" s="1402"/>
      <c r="E220" s="1402"/>
      <c r="F220" s="1402"/>
      <c r="G220" s="1402"/>
      <c r="H220" s="1402"/>
      <c r="I220" s="1402"/>
      <c r="J220" s="1402"/>
      <c r="K220" s="1401"/>
      <c r="L220" s="1402"/>
      <c r="M220" s="1401"/>
      <c r="N220" s="1376" t="s">
        <v>423</v>
      </c>
      <c r="O220" s="1261"/>
    </row>
    <row r="221" spans="1:15" s="295" customFormat="1" ht="41.25">
      <c r="A221" s="1399" t="s">
        <v>1697</v>
      </c>
      <c r="B221" s="691" t="s">
        <v>1542</v>
      </c>
      <c r="C221" s="1400"/>
      <c r="D221" s="1402"/>
      <c r="E221" s="1402"/>
      <c r="F221" s="1402"/>
      <c r="G221" s="1402"/>
      <c r="H221" s="1402"/>
      <c r="I221" s="1402"/>
      <c r="J221" s="1402"/>
      <c r="K221" s="1401"/>
      <c r="L221" s="1402"/>
      <c r="M221" s="1401"/>
      <c r="N221" s="1376" t="s">
        <v>423</v>
      </c>
      <c r="O221" s="1261"/>
    </row>
    <row r="222" spans="1:15" s="295" customFormat="1" ht="41.25">
      <c r="A222" s="1399" t="s">
        <v>1698</v>
      </c>
      <c r="B222" s="691" t="s">
        <v>1543</v>
      </c>
      <c r="C222" s="1400"/>
      <c r="D222" s="1402"/>
      <c r="E222" s="1402"/>
      <c r="F222" s="1402"/>
      <c r="G222" s="1402"/>
      <c r="H222" s="1402"/>
      <c r="I222" s="1402"/>
      <c r="J222" s="1402"/>
      <c r="K222" s="1401"/>
      <c r="L222" s="1402"/>
      <c r="M222" s="1401"/>
      <c r="N222" s="1376" t="s">
        <v>423</v>
      </c>
      <c r="O222" s="1261"/>
    </row>
    <row r="223" spans="1:15" s="295" customFormat="1" ht="81.75">
      <c r="A223" s="1284" t="s">
        <v>1699</v>
      </c>
      <c r="B223" s="692" t="s">
        <v>1544</v>
      </c>
      <c r="C223" s="1400"/>
      <c r="D223" s="1402"/>
      <c r="E223" s="1402"/>
      <c r="F223" s="1402"/>
      <c r="G223" s="1402"/>
      <c r="H223" s="1402"/>
      <c r="I223" s="1402"/>
      <c r="J223" s="1402"/>
      <c r="K223" s="1401"/>
      <c r="L223" s="1402"/>
      <c r="M223" s="1401"/>
      <c r="N223" s="1376" t="s">
        <v>423</v>
      </c>
      <c r="O223" s="1261"/>
    </row>
    <row r="224" spans="1:15" s="295" customFormat="1" ht="61.5">
      <c r="A224" s="1399" t="s">
        <v>1700</v>
      </c>
      <c r="B224" s="692" t="s">
        <v>1545</v>
      </c>
      <c r="C224" s="1400"/>
      <c r="D224" s="1402"/>
      <c r="E224" s="1402"/>
      <c r="F224" s="1402"/>
      <c r="G224" s="1402"/>
      <c r="H224" s="1402"/>
      <c r="I224" s="1402"/>
      <c r="J224" s="1402"/>
      <c r="K224" s="1401"/>
      <c r="L224" s="1402"/>
      <c r="M224" s="1401"/>
      <c r="N224" s="1376" t="s">
        <v>423</v>
      </c>
      <c r="O224" s="1261"/>
    </row>
    <row r="225" spans="1:15" s="295" customFormat="1" ht="102">
      <c r="A225" s="1293" t="s">
        <v>1701</v>
      </c>
      <c r="B225" s="690" t="s">
        <v>1546</v>
      </c>
      <c r="C225" s="1474"/>
      <c r="D225" s="1474"/>
      <c r="E225" s="1474"/>
      <c r="F225" s="1474"/>
      <c r="G225" s="1474"/>
      <c r="H225" s="1474"/>
      <c r="I225" s="1474"/>
      <c r="J225" s="1474"/>
      <c r="K225" s="1475"/>
      <c r="L225" s="1474"/>
      <c r="M225" s="1475"/>
      <c r="N225" s="1320" t="s">
        <v>423</v>
      </c>
      <c r="O225" s="1255"/>
    </row>
    <row r="226" spans="1:15" s="295" customFormat="1" ht="61.5">
      <c r="A226" s="1476" t="s">
        <v>1702</v>
      </c>
      <c r="B226" s="1477" t="s">
        <v>1547</v>
      </c>
      <c r="C226" s="1478"/>
      <c r="D226" s="1478"/>
      <c r="E226" s="1478"/>
      <c r="F226" s="1478"/>
      <c r="G226" s="1478"/>
      <c r="H226" s="1478"/>
      <c r="I226" s="1478"/>
      <c r="J226" s="1478"/>
      <c r="K226" s="1479"/>
      <c r="L226" s="1478"/>
      <c r="M226" s="1479"/>
      <c r="N226" s="1480" t="s">
        <v>423</v>
      </c>
      <c r="O226" s="1356"/>
    </row>
    <row r="227" spans="1:15" s="295" customFormat="1" ht="21">
      <c r="A227" s="699" t="s">
        <v>1419</v>
      </c>
      <c r="B227" s="1364"/>
      <c r="C227" s="1272"/>
      <c r="D227" s="1157"/>
      <c r="E227" s="1157"/>
      <c r="F227" s="1157"/>
      <c r="G227" s="1157"/>
      <c r="H227" s="1157"/>
      <c r="I227" s="1157"/>
      <c r="J227" s="1157"/>
      <c r="K227" s="1157"/>
      <c r="L227" s="1157"/>
      <c r="M227" s="1157"/>
      <c r="N227" s="1403">
        <f>N228+N229+N230+N231+N245+N246+N247+N248+N249</f>
        <v>443250</v>
      </c>
      <c r="O227" s="1273"/>
    </row>
    <row r="228" spans="1:15" s="295" customFormat="1" ht="63">
      <c r="A228" s="1404" t="s">
        <v>1703</v>
      </c>
      <c r="B228" s="1405" t="s">
        <v>1420</v>
      </c>
      <c r="C228" s="1319"/>
      <c r="D228" s="1282"/>
      <c r="E228" s="1282"/>
      <c r="F228" s="1282"/>
      <c r="G228" s="1282"/>
      <c r="H228" s="1282"/>
      <c r="I228" s="1282"/>
      <c r="J228" s="1282"/>
      <c r="K228" s="1282"/>
      <c r="L228" s="1172"/>
      <c r="M228" s="1282"/>
      <c r="N228" s="1406">
        <v>28850</v>
      </c>
      <c r="O228" s="1312"/>
    </row>
    <row r="229" spans="1:15" s="295" customFormat="1" ht="42">
      <c r="A229" s="1407" t="s">
        <v>1704</v>
      </c>
      <c r="B229" s="597" t="s">
        <v>1421</v>
      </c>
      <c r="C229" s="1287"/>
      <c r="D229" s="1230"/>
      <c r="E229" s="1230"/>
      <c r="F229" s="1230"/>
      <c r="G229" s="1230"/>
      <c r="H229" s="1230"/>
      <c r="I229" s="1230"/>
      <c r="J229" s="1230"/>
      <c r="K229" s="1230"/>
      <c r="L229" s="1149"/>
      <c r="M229" s="1230"/>
      <c r="N229" s="1408">
        <v>36000</v>
      </c>
      <c r="O229" s="1311" t="s">
        <v>1725</v>
      </c>
    </row>
    <row r="230" spans="1:15" s="295" customFormat="1" ht="42">
      <c r="A230" s="1409" t="s">
        <v>1705</v>
      </c>
      <c r="B230" s="1410" t="s">
        <v>1432</v>
      </c>
      <c r="C230" s="1291"/>
      <c r="D230" s="1230"/>
      <c r="E230" s="1230"/>
      <c r="F230" s="1230"/>
      <c r="G230" s="1230"/>
      <c r="H230" s="1230"/>
      <c r="I230" s="1230"/>
      <c r="J230" s="1230"/>
      <c r="K230" s="1411"/>
      <c r="L230" s="1149"/>
      <c r="M230" s="1411"/>
      <c r="N230" s="1408">
        <v>200000</v>
      </c>
      <c r="O230" s="1311"/>
    </row>
    <row r="231" spans="1:15" ht="42">
      <c r="A231" s="1412" t="s">
        <v>1706</v>
      </c>
      <c r="B231" s="1410" t="s">
        <v>1433</v>
      </c>
      <c r="C231" s="1211"/>
      <c r="D231" s="1413"/>
      <c r="E231" s="1259"/>
      <c r="F231" s="1211"/>
      <c r="G231" s="1211"/>
      <c r="H231" s="1211"/>
      <c r="I231" s="1211"/>
      <c r="J231" s="1211"/>
      <c r="K231" s="1211"/>
      <c r="L231" s="1211"/>
      <c r="M231" s="1211"/>
      <c r="N231" s="1414">
        <v>27100</v>
      </c>
      <c r="O231" s="1214"/>
    </row>
    <row r="232" spans="1:15" ht="21" hidden="1">
      <c r="A232" s="1407" t="s">
        <v>1707</v>
      </c>
      <c r="B232" s="1415"/>
      <c r="C232" s="1416" t="e">
        <f>C234-#REF!</f>
        <v>#REF!</v>
      </c>
      <c r="D232" s="1417" t="e">
        <f>D234-#REF!</f>
        <v>#REF!</v>
      </c>
      <c r="E232" s="1416" t="e">
        <f>E234-#REF!</f>
        <v>#REF!</v>
      </c>
      <c r="F232" s="1416"/>
      <c r="G232" s="1416" t="e">
        <f>G234-#REF!</f>
        <v>#REF!</v>
      </c>
      <c r="H232" s="1416" t="e">
        <f>H234-#REF!</f>
        <v>#REF!</v>
      </c>
      <c r="I232" s="1416" t="e">
        <f>I234-#REF!</f>
        <v>#REF!</v>
      </c>
      <c r="J232" s="1416" t="e">
        <f>J234-#REF!</f>
        <v>#REF!</v>
      </c>
      <c r="K232" s="1416" t="e">
        <f>K234-#REF!</f>
        <v>#REF!</v>
      </c>
      <c r="L232" s="1416" t="e">
        <f>L234-#REF!</f>
        <v>#REF!</v>
      </c>
      <c r="M232" s="1416" t="e">
        <f>M234-#REF!</f>
        <v>#REF!</v>
      </c>
      <c r="N232" s="1418" t="e">
        <f>N234-#REF!</f>
        <v>#REF!</v>
      </c>
      <c r="O232" s="1419"/>
    </row>
    <row r="233" spans="1:15" ht="21" hidden="1">
      <c r="A233" s="1409" t="s">
        <v>1708</v>
      </c>
      <c r="B233" s="1415"/>
      <c r="C233" s="1416"/>
      <c r="D233" s="1417"/>
      <c r="E233" s="1416"/>
      <c r="F233" s="1416"/>
      <c r="G233" s="1416"/>
      <c r="H233" s="1416"/>
      <c r="I233" s="1416"/>
      <c r="J233" s="1416"/>
      <c r="K233" s="1416"/>
      <c r="L233" s="1416"/>
      <c r="M233" s="1416"/>
      <c r="N233" s="1418"/>
      <c r="O233" s="1419"/>
    </row>
    <row r="234" spans="1:15" ht="21" hidden="1">
      <c r="A234" s="1404" t="s">
        <v>1709</v>
      </c>
      <c r="B234" s="1415"/>
      <c r="C234" s="1420" t="e">
        <f>SUM(#REF!)</f>
        <v>#REF!</v>
      </c>
      <c r="D234" s="1421" t="e">
        <f>SUM(#REF!)</f>
        <v>#REF!</v>
      </c>
      <c r="E234" s="1420" t="e">
        <f>SUM(#REF!)</f>
        <v>#REF!</v>
      </c>
      <c r="F234" s="1420"/>
      <c r="G234" s="1420" t="e">
        <f>SUM(#REF!)</f>
        <v>#REF!</v>
      </c>
      <c r="H234" s="1420" t="e">
        <f>SUM(#REF!)</f>
        <v>#REF!</v>
      </c>
      <c r="I234" s="1420" t="e">
        <f>SUM(#REF!)</f>
        <v>#REF!</v>
      </c>
      <c r="J234" s="1420" t="e">
        <f>SUM(#REF!)</f>
        <v>#REF!</v>
      </c>
      <c r="K234" s="1420" t="e">
        <f>SUM(#REF!)</f>
        <v>#REF!</v>
      </c>
      <c r="L234" s="1420" t="e">
        <f>SUM(#REF!)</f>
        <v>#REF!</v>
      </c>
      <c r="M234" s="1420" t="e">
        <f>SUM(#REF!)</f>
        <v>#REF!</v>
      </c>
      <c r="N234" s="1418" t="e">
        <f>SUM(#REF!)</f>
        <v>#REF!</v>
      </c>
      <c r="O234" s="1419"/>
    </row>
    <row r="235" spans="1:15" ht="21" hidden="1">
      <c r="A235" s="1407" t="s">
        <v>1710</v>
      </c>
      <c r="B235" s="1415"/>
      <c r="C235" s="1416"/>
      <c r="D235" s="1422"/>
      <c r="E235" s="1423"/>
      <c r="F235" s="1423"/>
      <c r="G235" s="1423"/>
      <c r="H235" s="1423"/>
      <c r="I235" s="1423"/>
      <c r="J235" s="1423"/>
      <c r="K235" s="1423"/>
      <c r="L235" s="1423"/>
      <c r="M235" s="1218"/>
      <c r="N235" s="1418"/>
      <c r="O235" s="1419"/>
    </row>
    <row r="236" spans="1:15" ht="21" hidden="1">
      <c r="A236" s="1409" t="s">
        <v>1711</v>
      </c>
      <c r="B236" s="1415"/>
      <c r="C236" s="1416"/>
      <c r="D236" s="1422"/>
      <c r="E236" s="1423"/>
      <c r="F236" s="1423"/>
      <c r="G236" s="1423"/>
      <c r="H236" s="1423"/>
      <c r="I236" s="1423"/>
      <c r="J236" s="1423">
        <f>'สรุปรายรับ -รายจ่าย วิลัย'!C36</f>
        <v>275500</v>
      </c>
      <c r="K236" s="1423"/>
      <c r="L236" s="1423"/>
      <c r="M236" s="1218"/>
      <c r="N236" s="1418"/>
      <c r="O236" s="1419"/>
    </row>
    <row r="237" spans="1:15" ht="21" hidden="1">
      <c r="A237" s="1404" t="s">
        <v>1712</v>
      </c>
      <c r="B237" s="1415"/>
      <c r="C237" s="1416"/>
      <c r="D237" s="1422"/>
      <c r="E237" s="1423"/>
      <c r="F237" s="1423"/>
      <c r="G237" s="1423"/>
      <c r="H237" s="1423"/>
      <c r="I237" s="1423"/>
      <c r="J237" s="1423" t="e">
        <f>#REF!-J236</f>
        <v>#REF!</v>
      </c>
      <c r="K237" s="1423"/>
      <c r="L237" s="1423">
        <v>150810</v>
      </c>
      <c r="M237" s="1218"/>
      <c r="N237" s="1418"/>
      <c r="O237" s="1419"/>
    </row>
    <row r="238" spans="1:15" ht="21" hidden="1">
      <c r="A238" s="1407" t="s">
        <v>1713</v>
      </c>
      <c r="B238" s="1415"/>
      <c r="C238" s="1416"/>
      <c r="D238" s="1422"/>
      <c r="E238" s="1423"/>
      <c r="F238" s="1423"/>
      <c r="G238" s="1423"/>
      <c r="H238" s="1423"/>
      <c r="I238" s="1423"/>
      <c r="J238" s="1423"/>
      <c r="K238" s="1423"/>
      <c r="L238" s="1423"/>
      <c r="M238" s="1218"/>
      <c r="N238" s="1418"/>
      <c r="O238" s="1419"/>
    </row>
    <row r="239" spans="1:15" ht="21" hidden="1">
      <c r="A239" s="1409" t="s">
        <v>1714</v>
      </c>
      <c r="B239" s="1415"/>
      <c r="C239" s="1416"/>
      <c r="D239" s="1422"/>
      <c r="E239" s="1423"/>
      <c r="F239" s="1423"/>
      <c r="G239" s="1423"/>
      <c r="H239" s="1423"/>
      <c r="I239" s="1423"/>
      <c r="J239" s="1423"/>
      <c r="K239" s="1423"/>
      <c r="L239" s="1423"/>
      <c r="M239" s="1218"/>
      <c r="N239" s="1424"/>
      <c r="O239" s="1419"/>
    </row>
    <row r="240" spans="1:15" ht="21" hidden="1">
      <c r="A240" s="1404" t="s">
        <v>1715</v>
      </c>
      <c r="B240" s="1415"/>
      <c r="C240" s="1416"/>
      <c r="D240" s="1422"/>
      <c r="E240" s="1423"/>
      <c r="F240" s="1423"/>
      <c r="G240" s="1423"/>
      <c r="H240" s="1423"/>
      <c r="I240" s="1423"/>
      <c r="J240" s="1423"/>
      <c r="K240" s="1423"/>
      <c r="L240" s="1423"/>
      <c r="M240" s="1218"/>
      <c r="N240" s="1424"/>
      <c r="O240" s="1419"/>
    </row>
    <row r="241" spans="1:15" ht="21" hidden="1">
      <c r="A241" s="1407" t="s">
        <v>1716</v>
      </c>
      <c r="B241" s="1415"/>
      <c r="C241" s="1416"/>
      <c r="D241" s="1422"/>
      <c r="E241" s="1423"/>
      <c r="F241" s="1423"/>
      <c r="G241" s="1423"/>
      <c r="H241" s="1423"/>
      <c r="I241" s="1423"/>
      <c r="J241" s="1423"/>
      <c r="K241" s="1423"/>
      <c r="L241" s="1423"/>
      <c r="M241" s="1218"/>
      <c r="N241" s="1424"/>
      <c r="O241" s="1419"/>
    </row>
    <row r="242" spans="1:15" ht="21" hidden="1">
      <c r="A242" s="1409" t="s">
        <v>1717</v>
      </c>
      <c r="B242" s="1415"/>
      <c r="C242" s="1416"/>
      <c r="D242" s="1422"/>
      <c r="E242" s="1423"/>
      <c r="F242" s="1423"/>
      <c r="G242" s="1423"/>
      <c r="H242" s="1423"/>
      <c r="I242" s="1423"/>
      <c r="J242" s="1423"/>
      <c r="K242" s="1423"/>
      <c r="L242" s="1423"/>
      <c r="M242" s="1218"/>
      <c r="N242" s="1424"/>
      <c r="O242" s="1419"/>
    </row>
    <row r="243" spans="1:15" ht="21" hidden="1">
      <c r="A243" s="1404" t="s">
        <v>1718</v>
      </c>
      <c r="B243" s="1415"/>
      <c r="C243" s="1416"/>
      <c r="D243" s="1422"/>
      <c r="E243" s="1423"/>
      <c r="F243" s="1423"/>
      <c r="G243" s="1423"/>
      <c r="H243" s="1423"/>
      <c r="I243" s="1423"/>
      <c r="J243" s="1423"/>
      <c r="K243" s="1423"/>
      <c r="L243" s="1423"/>
      <c r="M243" s="1218"/>
      <c r="N243" s="1424"/>
      <c r="O243" s="1419"/>
    </row>
    <row r="244" spans="1:15" ht="21" hidden="1">
      <c r="A244" s="1407" t="s">
        <v>1719</v>
      </c>
      <c r="B244" s="1415"/>
      <c r="C244" s="1416"/>
      <c r="D244" s="1422"/>
      <c r="E244" s="1423"/>
      <c r="F244" s="1423"/>
      <c r="G244" s="1423"/>
      <c r="H244" s="1423"/>
      <c r="I244" s="1423"/>
      <c r="J244" s="1423"/>
      <c r="K244" s="1423"/>
      <c r="L244" s="1423"/>
      <c r="M244" s="1218"/>
      <c r="N244" s="1424"/>
      <c r="O244" s="1419"/>
    </row>
    <row r="245" spans="1:15" ht="21">
      <c r="A245" s="1425" t="s">
        <v>1707</v>
      </c>
      <c r="B245" s="1244" t="s">
        <v>1435</v>
      </c>
      <c r="C245" s="1416"/>
      <c r="D245" s="1422"/>
      <c r="E245" s="1423"/>
      <c r="F245" s="1423"/>
      <c r="G245" s="1423"/>
      <c r="H245" s="1423"/>
      <c r="I245" s="1423"/>
      <c r="J245" s="1423"/>
      <c r="K245" s="1423"/>
      <c r="L245" s="1423"/>
      <c r="M245" s="1218"/>
      <c r="N245" s="1424">
        <v>5000</v>
      </c>
      <c r="O245" s="1419"/>
    </row>
    <row r="246" spans="1:15" ht="63">
      <c r="A246" s="1407" t="s">
        <v>1708</v>
      </c>
      <c r="B246" s="1426" t="s">
        <v>1442</v>
      </c>
      <c r="C246" s="1211"/>
      <c r="D246" s="1427"/>
      <c r="E246" s="1428"/>
      <c r="F246" s="1428"/>
      <c r="G246" s="1428"/>
      <c r="H246" s="1428"/>
      <c r="I246" s="1428"/>
      <c r="J246" s="1428"/>
      <c r="K246" s="1428"/>
      <c r="L246" s="1428"/>
      <c r="M246" s="1212"/>
      <c r="N246" s="1429">
        <v>49200</v>
      </c>
      <c r="O246" s="1430"/>
    </row>
    <row r="247" spans="1:15" ht="42">
      <c r="A247" s="1407" t="s">
        <v>1709</v>
      </c>
      <c r="B247" s="1426" t="s">
        <v>1452</v>
      </c>
      <c r="C247" s="1211"/>
      <c r="D247" s="1427"/>
      <c r="E247" s="1428"/>
      <c r="F247" s="1428"/>
      <c r="G247" s="1428"/>
      <c r="H247" s="1428"/>
      <c r="I247" s="1428"/>
      <c r="J247" s="1428"/>
      <c r="K247" s="1428"/>
      <c r="L247" s="1428"/>
      <c r="M247" s="1212"/>
      <c r="N247" s="1431">
        <v>50000</v>
      </c>
      <c r="O247" s="1214"/>
    </row>
    <row r="248" spans="1:15" ht="42">
      <c r="A248" s="1409" t="s">
        <v>1710</v>
      </c>
      <c r="B248" s="1244" t="s">
        <v>1453</v>
      </c>
      <c r="C248" s="1416"/>
      <c r="D248" s="1422"/>
      <c r="E248" s="1423"/>
      <c r="F248" s="1423"/>
      <c r="G248" s="1423"/>
      <c r="H248" s="1423"/>
      <c r="I248" s="1423"/>
      <c r="J248" s="1423"/>
      <c r="K248" s="1423"/>
      <c r="L248" s="1423"/>
      <c r="M248" s="1218"/>
      <c r="N248" s="1424">
        <v>20000</v>
      </c>
      <c r="O248" s="1419"/>
    </row>
    <row r="249" spans="1:15" ht="42">
      <c r="A249" s="1481" t="s">
        <v>1711</v>
      </c>
      <c r="B249" s="1185" t="s">
        <v>1465</v>
      </c>
      <c r="C249" s="1254"/>
      <c r="D249" s="1432"/>
      <c r="E249" s="1433"/>
      <c r="F249" s="1433"/>
      <c r="G249" s="1433"/>
      <c r="H249" s="1433"/>
      <c r="I249" s="1433"/>
      <c r="J249" s="1433"/>
      <c r="K249" s="1433"/>
      <c r="L249" s="1433"/>
      <c r="M249" s="1434"/>
      <c r="N249" s="1435">
        <v>27100</v>
      </c>
      <c r="O249" s="1436"/>
    </row>
    <row r="250" spans="1:15" ht="21">
      <c r="A250" s="1437"/>
      <c r="B250" s="1415">
        <f>28+54+31+24+13+9</f>
        <v>159</v>
      </c>
      <c r="C250" s="1417"/>
      <c r="D250" s="1422"/>
      <c r="E250" s="1422"/>
      <c r="F250" s="1422"/>
      <c r="G250" s="1422"/>
      <c r="H250" s="1422"/>
      <c r="I250" s="1422"/>
      <c r="J250" s="1422"/>
      <c r="K250" s="1422"/>
      <c r="L250" s="1422"/>
      <c r="M250" s="49"/>
      <c r="N250" s="1438"/>
      <c r="O250" s="1439"/>
    </row>
    <row r="251" spans="1:15" ht="42">
      <c r="A251" s="49"/>
      <c r="B251" s="1415" t="s">
        <v>1726</v>
      </c>
      <c r="C251" s="1417"/>
      <c r="D251" s="1422"/>
      <c r="E251" s="1422"/>
      <c r="F251" s="1422"/>
      <c r="G251" s="1422"/>
      <c r="H251" s="1422"/>
      <c r="I251" s="1422"/>
      <c r="J251" s="1422"/>
      <c r="K251" s="1422" t="s">
        <v>1724</v>
      </c>
      <c r="L251" s="1422"/>
      <c r="M251" s="688">
        <f>N249+N246+N231+N230+N229+N228+N169+N164</f>
        <v>516750</v>
      </c>
      <c r="N251" s="1440"/>
      <c r="O251" s="46"/>
    </row>
    <row r="252" spans="1:15">
      <c r="A252" s="84"/>
      <c r="N252" s="700"/>
    </row>
    <row r="253" spans="1:15">
      <c r="A253" s="84"/>
      <c r="B253" s="296"/>
      <c r="D253" s="297"/>
      <c r="E253" s="297"/>
      <c r="F253" s="297"/>
      <c r="G253" s="297"/>
      <c r="H253" s="297"/>
      <c r="I253" s="297"/>
      <c r="J253" s="297"/>
      <c r="K253" s="297"/>
      <c r="L253" s="297"/>
      <c r="N253" s="700"/>
    </row>
    <row r="254" spans="1:15">
      <c r="A254" s="84"/>
      <c r="B254" s="296"/>
      <c r="N254" s="700"/>
    </row>
    <row r="255" spans="1:15">
      <c r="A255" s="84"/>
      <c r="B255" s="296"/>
      <c r="N255" s="700"/>
    </row>
    <row r="256" spans="1:15">
      <c r="A256" s="84"/>
      <c r="B256" s="296"/>
      <c r="N256" s="700"/>
    </row>
    <row r="257" spans="1:14">
      <c r="A257" s="84"/>
      <c r="B257" s="296"/>
      <c r="N257" s="700"/>
    </row>
    <row r="258" spans="1:14">
      <c r="A258" s="84"/>
      <c r="B258" s="296"/>
      <c r="N258" s="700"/>
    </row>
    <row r="259" spans="1:14">
      <c r="A259" s="84"/>
      <c r="B259" s="296"/>
      <c r="N259" s="700"/>
    </row>
    <row r="260" spans="1:14">
      <c r="A260" s="84"/>
      <c r="B260" s="296"/>
      <c r="N260" s="700"/>
    </row>
    <row r="261" spans="1:14">
      <c r="A261" s="84"/>
      <c r="B261" s="296"/>
      <c r="N261" s="700"/>
    </row>
  </sheetData>
  <mergeCells count="18">
    <mergeCell ref="C7:I7"/>
    <mergeCell ref="A62:B62"/>
    <mergeCell ref="O6:O8"/>
    <mergeCell ref="A33:B33"/>
    <mergeCell ref="A40:B40"/>
    <mergeCell ref="A51:B51"/>
    <mergeCell ref="A44:B44"/>
    <mergeCell ref="A19:B19"/>
    <mergeCell ref="A26:B26"/>
    <mergeCell ref="J7:L7"/>
    <mergeCell ref="N6:N8"/>
    <mergeCell ref="A6:B8"/>
    <mergeCell ref="A18:B18"/>
    <mergeCell ref="N1:O1"/>
    <mergeCell ref="B2:N2"/>
    <mergeCell ref="B3:N3"/>
    <mergeCell ref="C6:M6"/>
    <mergeCell ref="B4:N4"/>
  </mergeCells>
  <phoneticPr fontId="4" type="noConversion"/>
  <printOptions verticalCentered="1"/>
  <pageMargins left="1.1811023622047245" right="0.59055118110236227" top="0.98425196850393704" bottom="0.78740157480314965" header="0" footer="0"/>
  <pageSetup paperSize="9" scale="80" firstPageNumber="30" orientation="landscape" useFirstPageNumber="1" r:id="rId1"/>
  <headerFooter scaleWithDoc="0" alignWithMargins="0">
    <oddHeader>&amp;C&amp;G&amp;R&amp;"TH SarabunPSK,ธรรมดา"&amp;P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5"/>
  <sheetViews>
    <sheetView showGridLines="0" zoomScaleNormal="100" workbookViewId="0">
      <selection activeCell="E12" sqref="E12"/>
    </sheetView>
  </sheetViews>
  <sheetFormatPr defaultColWidth="9" defaultRowHeight="21"/>
  <cols>
    <col min="1" max="1" width="3.08984375" style="42" customWidth="1"/>
    <col min="2" max="9" width="9" style="42"/>
    <col min="10" max="10" width="2.6328125" style="42" customWidth="1"/>
    <col min="11" max="11" width="2" style="42" customWidth="1"/>
    <col min="12" max="16384" width="9" style="42"/>
  </cols>
  <sheetData>
    <row r="1" spans="1:9">
      <c r="B1" s="1670" t="s">
        <v>235</v>
      </c>
      <c r="C1" s="1670"/>
      <c r="D1" s="1670"/>
      <c r="E1" s="1670"/>
      <c r="F1" s="1670"/>
      <c r="G1" s="1670"/>
      <c r="H1" s="1670"/>
      <c r="I1" s="1670"/>
    </row>
    <row r="2" spans="1:9">
      <c r="A2" s="1496" t="s">
        <v>392</v>
      </c>
      <c r="B2" s="1496"/>
      <c r="C2" s="1496"/>
      <c r="D2" s="1496"/>
      <c r="E2" s="1496"/>
      <c r="F2" s="1496"/>
      <c r="G2" s="1496"/>
      <c r="H2" s="1496"/>
      <c r="I2" s="1496"/>
    </row>
    <row r="3" spans="1:9">
      <c r="A3" s="81">
        <v>1</v>
      </c>
      <c r="B3" s="85" t="s">
        <v>236</v>
      </c>
      <c r="C3" s="54"/>
      <c r="D3" s="54"/>
      <c r="E3" s="81" t="s">
        <v>364</v>
      </c>
      <c r="F3" s="54"/>
      <c r="G3" s="54"/>
      <c r="H3" s="54"/>
      <c r="I3" s="54"/>
    </row>
    <row r="4" spans="1:9" ht="24" customHeight="1">
      <c r="A4" s="42">
        <v>2</v>
      </c>
      <c r="B4" s="86" t="s">
        <v>237</v>
      </c>
      <c r="C4" s="86"/>
      <c r="D4" s="49"/>
      <c r="E4" s="47" t="s">
        <v>238</v>
      </c>
      <c r="F4" s="49"/>
      <c r="G4" s="49"/>
      <c r="H4" s="49"/>
      <c r="I4" s="49"/>
    </row>
    <row r="5" spans="1:9">
      <c r="B5" s="45"/>
      <c r="C5" s="45"/>
      <c r="D5" s="45"/>
      <c r="E5" s="48" t="s">
        <v>239</v>
      </c>
      <c r="F5" s="45" t="s">
        <v>391</v>
      </c>
      <c r="G5" s="45"/>
      <c r="H5" s="45"/>
      <c r="I5" s="45"/>
    </row>
    <row r="6" spans="1:9" s="28" customFormat="1">
      <c r="B6" s="87"/>
      <c r="C6" s="47"/>
      <c r="D6" s="47"/>
      <c r="E6" s="47" t="s">
        <v>240</v>
      </c>
      <c r="F6" s="47"/>
      <c r="G6" s="47"/>
      <c r="H6" s="47"/>
      <c r="I6" s="46"/>
    </row>
    <row r="7" spans="1:9" s="28" customFormat="1">
      <c r="A7" s="42">
        <v>3</v>
      </c>
      <c r="B7" s="87" t="s">
        <v>241</v>
      </c>
      <c r="C7" s="47"/>
      <c r="D7" s="47"/>
      <c r="E7" s="47"/>
      <c r="F7" s="47"/>
      <c r="G7" s="47"/>
      <c r="H7" s="47"/>
      <c r="I7" s="46"/>
    </row>
    <row r="8" spans="1:9" s="28" customFormat="1">
      <c r="A8" s="42"/>
      <c r="B8" s="88"/>
      <c r="C8" s="47" t="s">
        <v>242</v>
      </c>
      <c r="E8" s="47"/>
      <c r="F8" s="47"/>
      <c r="G8" s="47"/>
      <c r="H8" s="47"/>
      <c r="I8" s="46"/>
    </row>
    <row r="9" spans="1:9" s="28" customFormat="1">
      <c r="A9" s="42">
        <v>4</v>
      </c>
      <c r="B9" s="87" t="s">
        <v>243</v>
      </c>
      <c r="C9" s="47"/>
      <c r="D9" s="47"/>
      <c r="E9" s="47"/>
      <c r="F9" s="47"/>
      <c r="G9" s="47"/>
      <c r="H9" s="47"/>
      <c r="I9" s="46"/>
    </row>
    <row r="10" spans="1:9" s="28" customFormat="1">
      <c r="B10" s="88"/>
      <c r="C10" s="47" t="s">
        <v>244</v>
      </c>
      <c r="D10" s="47"/>
      <c r="E10" s="47"/>
      <c r="F10" s="47"/>
      <c r="G10" s="47"/>
      <c r="H10" s="47"/>
      <c r="I10" s="89"/>
    </row>
    <row r="11" spans="1:9" s="28" customFormat="1">
      <c r="B11" s="88" t="s">
        <v>245</v>
      </c>
      <c r="C11" s="47"/>
      <c r="D11" s="47"/>
      <c r="E11" s="47"/>
      <c r="F11" s="47"/>
      <c r="G11" s="47"/>
      <c r="H11" s="47"/>
      <c r="I11" s="46"/>
    </row>
    <row r="12" spans="1:9" s="28" customFormat="1">
      <c r="A12" s="42">
        <v>5</v>
      </c>
      <c r="B12" s="87" t="s">
        <v>246</v>
      </c>
      <c r="C12" s="47"/>
      <c r="D12" s="47"/>
      <c r="E12" s="47"/>
      <c r="F12" s="47"/>
      <c r="G12" s="47"/>
      <c r="H12" s="47"/>
      <c r="I12" s="89"/>
    </row>
    <row r="13" spans="1:9" s="28" customFormat="1">
      <c r="B13" s="88">
        <v>5.0999999999999996</v>
      </c>
      <c r="C13" s="47" t="s">
        <v>393</v>
      </c>
      <c r="D13" s="47"/>
      <c r="E13" s="47"/>
      <c r="F13" s="47"/>
      <c r="G13" s="47"/>
      <c r="H13" s="47"/>
      <c r="I13" s="46"/>
    </row>
    <row r="14" spans="1:9" s="28" customFormat="1">
      <c r="B14" s="88">
        <v>5.2</v>
      </c>
      <c r="C14" s="47" t="s">
        <v>394</v>
      </c>
      <c r="D14" s="47"/>
      <c r="E14" s="47"/>
      <c r="F14" s="47"/>
      <c r="G14" s="47"/>
      <c r="H14" s="47"/>
      <c r="I14" s="46"/>
    </row>
    <row r="15" spans="1:9" s="28" customFormat="1">
      <c r="A15" s="42">
        <v>6</v>
      </c>
      <c r="B15" s="81" t="s">
        <v>247</v>
      </c>
      <c r="C15" s="47"/>
      <c r="D15" s="47"/>
      <c r="E15" s="47"/>
      <c r="F15" s="47"/>
      <c r="G15" s="47"/>
      <c r="H15" s="47"/>
      <c r="I15" s="46"/>
    </row>
    <row r="16" spans="1:9" s="28" customFormat="1">
      <c r="B16" s="51">
        <v>6.1</v>
      </c>
      <c r="C16" s="49" t="s">
        <v>248</v>
      </c>
      <c r="D16" s="47"/>
      <c r="E16" s="47"/>
      <c r="F16" s="47"/>
      <c r="G16" s="47"/>
      <c r="H16" s="47"/>
      <c r="I16" s="46"/>
    </row>
    <row r="17" spans="1:9" s="28" customFormat="1">
      <c r="B17" s="51"/>
      <c r="C17" s="47" t="s">
        <v>249</v>
      </c>
      <c r="D17" s="47"/>
      <c r="E17" s="47"/>
      <c r="F17" s="47"/>
      <c r="G17" s="47"/>
      <c r="H17" s="47"/>
      <c r="I17" s="46"/>
    </row>
    <row r="18" spans="1:9" s="28" customFormat="1">
      <c r="B18" s="51"/>
      <c r="C18" s="47" t="s">
        <v>250</v>
      </c>
      <c r="D18" s="47"/>
      <c r="E18" s="47"/>
      <c r="F18" s="47"/>
      <c r="G18" s="47"/>
      <c r="H18" s="47"/>
      <c r="I18" s="46"/>
    </row>
    <row r="19" spans="1:9" s="28" customFormat="1">
      <c r="B19" s="88">
        <v>6.2</v>
      </c>
      <c r="C19" s="49" t="s">
        <v>251</v>
      </c>
      <c r="D19" s="47"/>
      <c r="E19" s="47"/>
      <c r="F19" s="47"/>
      <c r="G19" s="47"/>
      <c r="H19" s="47"/>
      <c r="I19" s="46"/>
    </row>
    <row r="20" spans="1:9" s="28" customFormat="1">
      <c r="B20" s="47"/>
      <c r="C20" s="47" t="s">
        <v>252</v>
      </c>
      <c r="D20" s="47"/>
      <c r="E20" s="47"/>
      <c r="F20" s="47"/>
      <c r="G20" s="47"/>
      <c r="H20" s="47"/>
      <c r="I20" s="46"/>
    </row>
    <row r="21" spans="1:9" s="28" customFormat="1">
      <c r="B21" s="87"/>
      <c r="C21" s="47" t="s">
        <v>253</v>
      </c>
      <c r="D21" s="47"/>
      <c r="E21" s="47"/>
      <c r="F21" s="47"/>
      <c r="G21" s="47"/>
      <c r="H21" s="47"/>
      <c r="I21" s="46"/>
    </row>
    <row r="22" spans="1:9" s="28" customFormat="1">
      <c r="A22" s="42">
        <v>7</v>
      </c>
      <c r="B22" s="81" t="s">
        <v>254</v>
      </c>
      <c r="C22" s="47"/>
      <c r="D22" s="47"/>
      <c r="E22" s="47"/>
      <c r="F22" s="47"/>
      <c r="G22" s="47"/>
      <c r="H22" s="47"/>
      <c r="I22" s="46"/>
    </row>
    <row r="23" spans="1:9" s="28" customFormat="1">
      <c r="B23" s="88">
        <v>7.1</v>
      </c>
      <c r="C23" s="47" t="s">
        <v>72</v>
      </c>
      <c r="D23" s="47"/>
      <c r="E23" s="47"/>
      <c r="F23" s="47"/>
      <c r="G23" s="47"/>
      <c r="H23" s="47"/>
      <c r="I23" s="46"/>
    </row>
    <row r="24" spans="1:9" s="28" customFormat="1">
      <c r="B24" s="88">
        <v>7.2</v>
      </c>
      <c r="C24" s="47" t="s">
        <v>72</v>
      </c>
      <c r="D24" s="47"/>
      <c r="E24" s="47"/>
      <c r="F24" s="47"/>
      <c r="G24" s="47"/>
      <c r="H24" s="47"/>
      <c r="I24" s="46"/>
    </row>
    <row r="25" spans="1:9" s="28" customFormat="1">
      <c r="A25" s="42">
        <v>8</v>
      </c>
      <c r="B25" s="87" t="s">
        <v>255</v>
      </c>
      <c r="C25" s="47"/>
      <c r="D25" s="47"/>
      <c r="E25" s="47"/>
      <c r="F25" s="47"/>
      <c r="G25" s="47"/>
      <c r="H25" s="47"/>
      <c r="I25" s="46"/>
    </row>
    <row r="26" spans="1:9" s="28" customFormat="1">
      <c r="B26" s="49" t="s">
        <v>452</v>
      </c>
      <c r="C26" s="47"/>
      <c r="D26" s="47"/>
      <c r="E26" s="47"/>
      <c r="F26" s="47"/>
      <c r="G26" s="47"/>
      <c r="H26" s="47"/>
      <c r="I26" s="46"/>
    </row>
    <row r="27" spans="1:9" s="28" customFormat="1">
      <c r="B27" s="88"/>
      <c r="C27" s="47" t="s">
        <v>256</v>
      </c>
      <c r="D27" s="47"/>
      <c r="E27" s="47" t="s">
        <v>175</v>
      </c>
      <c r="F27" s="47"/>
      <c r="G27" s="47" t="s">
        <v>257</v>
      </c>
      <c r="H27" s="47"/>
      <c r="I27" s="46"/>
    </row>
    <row r="28" spans="1:9" s="28" customFormat="1">
      <c r="B28" s="88">
        <v>8.1</v>
      </c>
      <c r="C28" s="47" t="s">
        <v>63</v>
      </c>
      <c r="D28" s="47"/>
      <c r="E28" s="47"/>
      <c r="F28" s="47"/>
      <c r="G28" s="47"/>
      <c r="H28" s="47"/>
      <c r="I28" s="46"/>
    </row>
    <row r="29" spans="1:9" s="28" customFormat="1">
      <c r="B29" s="88">
        <v>8.1999999999999993</v>
      </c>
      <c r="C29" s="47" t="s">
        <v>63</v>
      </c>
      <c r="D29" s="47"/>
      <c r="E29" s="47"/>
      <c r="F29" s="47"/>
      <c r="G29" s="47"/>
      <c r="H29" s="47"/>
      <c r="I29" s="46"/>
    </row>
    <row r="30" spans="1:9" s="28" customFormat="1">
      <c r="A30" s="42">
        <v>9</v>
      </c>
      <c r="B30" s="87" t="s">
        <v>258</v>
      </c>
      <c r="C30" s="47"/>
      <c r="D30" s="47"/>
      <c r="E30" s="47"/>
      <c r="F30" s="47"/>
      <c r="G30" s="47"/>
      <c r="H30" s="47"/>
      <c r="I30" s="46"/>
    </row>
    <row r="31" spans="1:9" s="28" customFormat="1">
      <c r="B31" s="88">
        <v>9.1</v>
      </c>
      <c r="C31" s="47" t="s">
        <v>63</v>
      </c>
      <c r="D31" s="47"/>
      <c r="E31" s="47"/>
      <c r="F31" s="47"/>
      <c r="G31" s="47"/>
      <c r="H31" s="47"/>
      <c r="I31" s="46"/>
    </row>
    <row r="32" spans="1:9" s="28" customFormat="1">
      <c r="B32" s="88">
        <v>9.1999999999999993</v>
      </c>
      <c r="C32" s="47" t="s">
        <v>63</v>
      </c>
      <c r="D32" s="47"/>
      <c r="E32" s="47"/>
      <c r="F32" s="47"/>
      <c r="G32" s="47"/>
      <c r="H32" s="47"/>
      <c r="I32" s="46"/>
    </row>
    <row r="33" spans="1:9" s="28" customFormat="1">
      <c r="A33" s="42">
        <v>10</v>
      </c>
      <c r="B33" s="49" t="s">
        <v>259</v>
      </c>
      <c r="C33" s="47"/>
      <c r="D33" s="47"/>
      <c r="E33" s="47"/>
      <c r="F33" s="47"/>
      <c r="G33" s="47"/>
      <c r="H33" s="47"/>
      <c r="I33" s="46"/>
    </row>
    <row r="34" spans="1:9" s="28" customFormat="1">
      <c r="B34" s="47">
        <v>10.1</v>
      </c>
      <c r="C34" s="47" t="s">
        <v>244</v>
      </c>
      <c r="D34" s="47"/>
      <c r="E34" s="47"/>
      <c r="F34" s="47"/>
      <c r="G34" s="47"/>
      <c r="H34" s="47"/>
      <c r="I34" s="46"/>
    </row>
    <row r="35" spans="1:9" s="28" customFormat="1">
      <c r="B35" s="47">
        <v>10.199999999999999</v>
      </c>
      <c r="C35" s="47" t="s">
        <v>244</v>
      </c>
      <c r="D35" s="47"/>
      <c r="E35" s="47"/>
      <c r="F35" s="47"/>
      <c r="G35" s="47"/>
      <c r="H35" s="47"/>
      <c r="I35" s="46"/>
    </row>
    <row r="36" spans="1:9" s="28" customFormat="1">
      <c r="B36" s="51"/>
      <c r="C36" s="51"/>
      <c r="D36" s="51"/>
      <c r="E36" s="51"/>
      <c r="F36" s="51"/>
      <c r="G36" s="51"/>
      <c r="H36" s="51"/>
      <c r="I36" s="51"/>
    </row>
    <row r="37" spans="1:9" s="28" customFormat="1">
      <c r="B37" s="51"/>
      <c r="C37" s="51"/>
      <c r="D37" s="51"/>
      <c r="E37" s="51"/>
      <c r="F37" s="51"/>
      <c r="G37" s="51"/>
      <c r="H37" s="51"/>
      <c r="I37" s="51"/>
    </row>
    <row r="38" spans="1:9" s="28" customFormat="1">
      <c r="B38" s="51"/>
      <c r="C38" s="51"/>
      <c r="D38" s="51"/>
      <c r="E38" s="51"/>
      <c r="F38" s="51"/>
      <c r="G38" s="51"/>
      <c r="H38" s="51"/>
      <c r="I38" s="51"/>
    </row>
    <row r="39" spans="1:9" s="28" customFormat="1">
      <c r="B39" s="51"/>
      <c r="C39" s="51"/>
      <c r="D39" s="51"/>
      <c r="E39" s="51"/>
      <c r="F39" s="51"/>
      <c r="G39" s="51"/>
      <c r="H39" s="51"/>
      <c r="I39" s="51"/>
    </row>
    <row r="40" spans="1:9" s="28" customFormat="1">
      <c r="B40" s="51"/>
      <c r="C40" s="51"/>
      <c r="D40" s="51"/>
      <c r="E40" s="51"/>
      <c r="F40" s="51"/>
      <c r="G40" s="51"/>
      <c r="H40" s="51"/>
      <c r="I40" s="51"/>
    </row>
    <row r="41" spans="1:9" s="28" customFormat="1">
      <c r="B41" s="51"/>
      <c r="C41" s="51"/>
      <c r="D41" s="51"/>
      <c r="E41" s="51"/>
      <c r="F41" s="51"/>
      <c r="G41" s="51"/>
      <c r="H41" s="51"/>
      <c r="I41" s="51"/>
    </row>
    <row r="42" spans="1:9" s="28" customFormat="1">
      <c r="B42" s="51"/>
      <c r="C42" s="51"/>
      <c r="D42" s="51"/>
      <c r="E42" s="51"/>
      <c r="F42" s="51"/>
      <c r="G42" s="51"/>
      <c r="H42" s="51"/>
      <c r="I42" s="51"/>
    </row>
    <row r="43" spans="1:9" s="28" customFormat="1">
      <c r="B43" s="51"/>
      <c r="C43" s="51"/>
      <c r="D43" s="51"/>
      <c r="E43" s="51"/>
      <c r="F43" s="51"/>
      <c r="G43" s="51"/>
      <c r="H43" s="51"/>
      <c r="I43" s="51"/>
    </row>
    <row r="44" spans="1:9" s="28" customFormat="1">
      <c r="B44" s="51"/>
      <c r="C44" s="51"/>
      <c r="D44" s="51"/>
      <c r="E44" s="51"/>
      <c r="F44" s="51"/>
      <c r="G44" s="51"/>
      <c r="H44" s="51"/>
      <c r="I44" s="51"/>
    </row>
    <row r="45" spans="1:9" s="28" customFormat="1">
      <c r="B45" s="51"/>
      <c r="C45" s="51"/>
      <c r="D45" s="51"/>
      <c r="E45" s="51"/>
      <c r="F45" s="51"/>
      <c r="G45" s="51"/>
      <c r="H45" s="51"/>
      <c r="I45" s="51"/>
    </row>
    <row r="46" spans="1:9" s="28" customFormat="1">
      <c r="B46" s="51"/>
      <c r="C46" s="51"/>
      <c r="D46" s="51"/>
      <c r="E46" s="51"/>
      <c r="F46" s="51"/>
      <c r="G46" s="51"/>
      <c r="H46" s="51"/>
      <c r="I46" s="51"/>
    </row>
    <row r="47" spans="1:9" s="28" customFormat="1">
      <c r="B47" s="51"/>
      <c r="C47" s="51"/>
      <c r="D47" s="51"/>
      <c r="E47" s="51"/>
      <c r="F47" s="51"/>
      <c r="G47" s="51"/>
      <c r="H47" s="51"/>
      <c r="I47" s="51"/>
    </row>
    <row r="48" spans="1:9" s="28" customFormat="1">
      <c r="B48" s="51"/>
      <c r="C48" s="51"/>
      <c r="D48" s="51"/>
      <c r="E48" s="51"/>
      <c r="F48" s="51"/>
      <c r="G48" s="51"/>
      <c r="H48" s="51"/>
      <c r="I48" s="51"/>
    </row>
    <row r="49" spans="2:9" s="28" customFormat="1">
      <c r="B49" s="51"/>
      <c r="C49" s="51"/>
      <c r="D49" s="51"/>
      <c r="E49" s="51"/>
      <c r="F49" s="51"/>
      <c r="G49" s="51"/>
      <c r="H49" s="51"/>
      <c r="I49" s="51"/>
    </row>
    <row r="50" spans="2:9" s="28" customFormat="1">
      <c r="B50" s="51"/>
      <c r="C50" s="51"/>
      <c r="D50" s="51"/>
      <c r="E50" s="51"/>
      <c r="F50" s="51"/>
      <c r="G50" s="51"/>
      <c r="H50" s="51"/>
      <c r="I50" s="51"/>
    </row>
    <row r="51" spans="2:9" s="28" customFormat="1">
      <c r="B51" s="51"/>
      <c r="C51" s="51"/>
      <c r="D51" s="51"/>
      <c r="E51" s="51"/>
      <c r="F51" s="51"/>
      <c r="G51" s="51"/>
      <c r="H51" s="51"/>
      <c r="I51" s="51"/>
    </row>
    <row r="52" spans="2:9" s="28" customFormat="1">
      <c r="B52" s="51"/>
      <c r="C52" s="51"/>
      <c r="D52" s="51"/>
      <c r="E52" s="51"/>
      <c r="F52" s="51"/>
      <c r="G52" s="51"/>
      <c r="H52" s="51"/>
      <c r="I52" s="51"/>
    </row>
    <row r="53" spans="2:9" s="28" customFormat="1">
      <c r="B53" s="51"/>
      <c r="C53" s="51"/>
      <c r="D53" s="51"/>
      <c r="E53" s="51"/>
      <c r="F53" s="51"/>
      <c r="G53" s="51"/>
      <c r="H53" s="51"/>
      <c r="I53" s="51"/>
    </row>
    <row r="54" spans="2:9" s="28" customFormat="1">
      <c r="B54" s="51"/>
      <c r="C54" s="51"/>
      <c r="D54" s="51"/>
      <c r="E54" s="51"/>
      <c r="F54" s="51"/>
      <c r="G54" s="51"/>
      <c r="H54" s="51"/>
      <c r="I54" s="51"/>
    </row>
    <row r="55" spans="2:9" s="28" customFormat="1">
      <c r="B55" s="51"/>
      <c r="C55" s="51"/>
      <c r="D55" s="51"/>
      <c r="E55" s="51"/>
      <c r="F55" s="51"/>
      <c r="G55" s="51"/>
      <c r="H55" s="51"/>
      <c r="I55" s="51"/>
    </row>
    <row r="56" spans="2:9" s="28" customFormat="1">
      <c r="B56" s="51"/>
      <c r="C56" s="51"/>
      <c r="D56" s="51"/>
      <c r="E56" s="51"/>
      <c r="F56" s="51"/>
      <c r="G56" s="51"/>
      <c r="H56" s="51"/>
      <c r="I56" s="51"/>
    </row>
    <row r="57" spans="2:9" s="28" customFormat="1">
      <c r="B57" s="51"/>
      <c r="C57" s="51"/>
      <c r="D57" s="51"/>
      <c r="E57" s="51"/>
      <c r="F57" s="51"/>
      <c r="G57" s="51"/>
      <c r="H57" s="51"/>
      <c r="I57" s="51"/>
    </row>
    <row r="58" spans="2:9" s="28" customFormat="1">
      <c r="B58" s="51"/>
      <c r="C58" s="51"/>
      <c r="D58" s="51"/>
      <c r="E58" s="51"/>
      <c r="F58" s="51"/>
      <c r="G58" s="51"/>
      <c r="H58" s="51"/>
      <c r="I58" s="51"/>
    </row>
    <row r="59" spans="2:9" s="28" customFormat="1">
      <c r="B59" s="51"/>
      <c r="C59" s="51"/>
      <c r="D59" s="51"/>
      <c r="E59" s="51"/>
      <c r="F59" s="51"/>
      <c r="G59" s="51"/>
      <c r="H59" s="51"/>
      <c r="I59" s="51"/>
    </row>
    <row r="60" spans="2:9">
      <c r="B60" s="81"/>
      <c r="C60" s="81"/>
      <c r="D60" s="81"/>
      <c r="E60" s="81"/>
      <c r="F60" s="81"/>
      <c r="G60" s="81"/>
      <c r="H60" s="81"/>
      <c r="I60" s="81"/>
    </row>
    <row r="61" spans="2:9">
      <c r="B61" s="81"/>
      <c r="C61" s="81"/>
      <c r="D61" s="81"/>
      <c r="E61" s="81"/>
      <c r="F61" s="81"/>
      <c r="G61" s="81"/>
      <c r="H61" s="81"/>
      <c r="I61" s="81"/>
    </row>
    <row r="62" spans="2:9">
      <c r="B62" s="81"/>
      <c r="C62" s="81"/>
      <c r="D62" s="81"/>
      <c r="E62" s="81"/>
      <c r="F62" s="81"/>
      <c r="G62" s="81"/>
      <c r="H62" s="81"/>
      <c r="I62" s="81"/>
    </row>
    <row r="63" spans="2:9">
      <c r="B63" s="81"/>
      <c r="C63" s="81"/>
      <c r="D63" s="81"/>
      <c r="E63" s="81"/>
      <c r="F63" s="81"/>
      <c r="G63" s="81"/>
      <c r="H63" s="81"/>
      <c r="I63" s="81"/>
    </row>
    <row r="64" spans="2:9">
      <c r="B64" s="81"/>
      <c r="C64" s="81"/>
      <c r="D64" s="81"/>
      <c r="E64" s="81"/>
      <c r="F64" s="81"/>
      <c r="G64" s="81"/>
      <c r="H64" s="81"/>
      <c r="I64" s="81"/>
    </row>
    <row r="65" spans="2:9">
      <c r="B65" s="81"/>
      <c r="C65" s="81"/>
      <c r="D65" s="81"/>
      <c r="E65" s="81"/>
      <c r="F65" s="81"/>
      <c r="G65" s="81"/>
      <c r="H65" s="81"/>
      <c r="I65" s="81"/>
    </row>
    <row r="66" spans="2:9">
      <c r="B66" s="81"/>
      <c r="C66" s="81"/>
      <c r="D66" s="81"/>
      <c r="E66" s="81"/>
      <c r="F66" s="81"/>
      <c r="G66" s="81"/>
      <c r="H66" s="81"/>
      <c r="I66" s="81"/>
    </row>
    <row r="67" spans="2:9">
      <c r="B67" s="81"/>
      <c r="C67" s="81"/>
      <c r="D67" s="81"/>
      <c r="E67" s="81"/>
      <c r="F67" s="81"/>
      <c r="G67" s="81"/>
      <c r="H67" s="81"/>
      <c r="I67" s="81"/>
    </row>
    <row r="68" spans="2:9">
      <c r="B68" s="81"/>
      <c r="C68" s="81"/>
      <c r="D68" s="81"/>
      <c r="E68" s="81"/>
      <c r="F68" s="81"/>
      <c r="G68" s="81"/>
      <c r="H68" s="81"/>
      <c r="I68" s="81"/>
    </row>
    <row r="69" spans="2:9">
      <c r="B69" s="81"/>
      <c r="C69" s="81"/>
      <c r="D69" s="81"/>
      <c r="E69" s="81"/>
      <c r="F69" s="81"/>
      <c r="G69" s="81"/>
      <c r="H69" s="81"/>
      <c r="I69" s="81"/>
    </row>
    <row r="70" spans="2:9">
      <c r="B70" s="81"/>
      <c r="C70" s="81"/>
      <c r="D70" s="81"/>
      <c r="E70" s="81"/>
      <c r="F70" s="81"/>
      <c r="G70" s="81"/>
      <c r="H70" s="81"/>
      <c r="I70" s="81"/>
    </row>
    <row r="71" spans="2:9">
      <c r="B71" s="81"/>
      <c r="C71" s="81"/>
      <c r="D71" s="81"/>
      <c r="E71" s="81"/>
      <c r="F71" s="81"/>
      <c r="G71" s="81"/>
      <c r="H71" s="81"/>
      <c r="I71" s="81"/>
    </row>
    <row r="72" spans="2:9">
      <c r="B72" s="81"/>
      <c r="C72" s="81"/>
      <c r="D72" s="81"/>
      <c r="E72" s="81"/>
      <c r="F72" s="81"/>
      <c r="G72" s="81"/>
      <c r="H72" s="81"/>
      <c r="I72" s="81"/>
    </row>
    <row r="73" spans="2:9">
      <c r="B73" s="81"/>
      <c r="C73" s="81"/>
      <c r="D73" s="81"/>
      <c r="E73" s="81"/>
      <c r="F73" s="81"/>
      <c r="G73" s="81"/>
      <c r="H73" s="81"/>
      <c r="I73" s="81"/>
    </row>
    <row r="74" spans="2:9">
      <c r="B74" s="81"/>
      <c r="C74" s="81"/>
      <c r="D74" s="81"/>
      <c r="E74" s="81"/>
      <c r="F74" s="81"/>
      <c r="G74" s="81"/>
      <c r="H74" s="81"/>
      <c r="I74" s="81"/>
    </row>
    <row r="75" spans="2:9">
      <c r="B75" s="81"/>
      <c r="C75" s="81"/>
      <c r="D75" s="81"/>
      <c r="E75" s="81"/>
      <c r="F75" s="81"/>
      <c r="G75" s="81"/>
      <c r="H75" s="81"/>
      <c r="I75" s="81"/>
    </row>
    <row r="76" spans="2:9">
      <c r="B76" s="81"/>
      <c r="C76" s="81"/>
      <c r="D76" s="81"/>
      <c r="E76" s="81"/>
      <c r="F76" s="81"/>
      <c r="G76" s="81"/>
      <c r="H76" s="81"/>
      <c r="I76" s="81"/>
    </row>
    <row r="77" spans="2:9">
      <c r="B77" s="81"/>
      <c r="C77" s="81"/>
      <c r="D77" s="81"/>
      <c r="E77" s="81"/>
      <c r="F77" s="81"/>
      <c r="G77" s="81"/>
      <c r="H77" s="81"/>
      <c r="I77" s="81"/>
    </row>
    <row r="78" spans="2:9">
      <c r="B78" s="81"/>
      <c r="C78" s="81"/>
      <c r="D78" s="81"/>
      <c r="E78" s="81"/>
      <c r="F78" s="81"/>
      <c r="G78" s="81"/>
      <c r="H78" s="81"/>
      <c r="I78" s="81"/>
    </row>
    <row r="79" spans="2:9">
      <c r="B79" s="81"/>
      <c r="C79" s="81"/>
      <c r="D79" s="81"/>
      <c r="E79" s="81"/>
      <c r="F79" s="81"/>
      <c r="G79" s="81"/>
      <c r="H79" s="81"/>
      <c r="I79" s="81"/>
    </row>
    <row r="80" spans="2:9">
      <c r="B80" s="81"/>
      <c r="C80" s="81"/>
      <c r="D80" s="81"/>
      <c r="E80" s="81"/>
      <c r="F80" s="81"/>
      <c r="G80" s="81"/>
      <c r="H80" s="81"/>
      <c r="I80" s="81"/>
    </row>
    <row r="81" spans="2:9">
      <c r="B81" s="81"/>
      <c r="C81" s="81"/>
      <c r="D81" s="81"/>
      <c r="E81" s="81"/>
      <c r="F81" s="81"/>
      <c r="G81" s="81"/>
      <c r="H81" s="81"/>
      <c r="I81" s="81"/>
    </row>
    <row r="82" spans="2:9">
      <c r="B82" s="81"/>
      <c r="C82" s="81"/>
      <c r="D82" s="81"/>
      <c r="E82" s="81"/>
      <c r="F82" s="81"/>
      <c r="G82" s="81"/>
      <c r="H82" s="81"/>
      <c r="I82" s="81"/>
    </row>
    <row r="83" spans="2:9">
      <c r="B83" s="81"/>
      <c r="C83" s="81"/>
      <c r="D83" s="81"/>
      <c r="E83" s="81"/>
      <c r="F83" s="81"/>
      <c r="G83" s="81"/>
      <c r="H83" s="81"/>
      <c r="I83" s="81"/>
    </row>
    <row r="84" spans="2:9">
      <c r="B84" s="81"/>
      <c r="C84" s="81"/>
      <c r="D84" s="81"/>
      <c r="E84" s="81"/>
      <c r="F84" s="81"/>
      <c r="G84" s="81"/>
      <c r="H84" s="81"/>
      <c r="I84" s="81"/>
    </row>
    <row r="85" spans="2:9">
      <c r="B85" s="81"/>
      <c r="C85" s="81"/>
      <c r="D85" s="81"/>
      <c r="E85" s="81"/>
      <c r="F85" s="81"/>
      <c r="G85" s="81"/>
      <c r="H85" s="81"/>
      <c r="I85" s="81"/>
    </row>
  </sheetData>
  <mergeCells count="2">
    <mergeCell ref="B1:I1"/>
    <mergeCell ref="A2:I2"/>
  </mergeCells>
  <phoneticPr fontId="4" type="noConversion"/>
  <pageMargins left="1.1811023622047245" right="0.39370078740157483" top="0.39370078740157483" bottom="0.39370078740157483" header="0.19685039370078741" footer="0.19685039370078741"/>
  <pageSetup paperSize="9" firstPageNumber="30" orientation="portrait" useFirstPageNumber="1" r:id="rId1"/>
  <headerFooter alignWithMargins="0">
    <oddHeader>&amp;R&amp;P</oddHeader>
    <oddFooter>&amp;R&amp;6Jin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2:I85"/>
  <sheetViews>
    <sheetView showGridLines="0" workbookViewId="0">
      <selection activeCell="H9" sqref="H9"/>
    </sheetView>
  </sheetViews>
  <sheetFormatPr defaultColWidth="9" defaultRowHeight="20.25"/>
  <cols>
    <col min="1" max="1" width="3.6328125" style="1" customWidth="1"/>
    <col min="2" max="16384" width="9" style="1"/>
  </cols>
  <sheetData>
    <row r="2" spans="1:9" ht="33.75">
      <c r="A2" s="1497" t="s">
        <v>4</v>
      </c>
      <c r="B2" s="1497"/>
      <c r="C2" s="1497"/>
      <c r="D2" s="1497"/>
      <c r="E2" s="1497"/>
      <c r="F2" s="1497"/>
      <c r="G2" s="1497"/>
      <c r="H2" s="1497"/>
      <c r="I2" s="1497"/>
    </row>
    <row r="3" spans="1:9" s="7" customFormat="1" ht="11.25">
      <c r="A3" s="6"/>
      <c r="B3" s="6"/>
      <c r="C3" s="6"/>
      <c r="D3" s="6"/>
      <c r="E3" s="6"/>
      <c r="F3" s="6"/>
      <c r="G3" s="6"/>
      <c r="H3" s="6"/>
      <c r="I3" s="6"/>
    </row>
    <row r="4" spans="1:9">
      <c r="A4" s="9"/>
      <c r="B4" s="1498" t="s">
        <v>5</v>
      </c>
      <c r="C4" s="1498"/>
      <c r="D4" s="1498"/>
      <c r="E4" s="1498"/>
      <c r="F4" s="1498"/>
      <c r="G4" s="1498"/>
      <c r="H4" s="1498"/>
      <c r="I4" s="9" t="s">
        <v>6</v>
      </c>
    </row>
    <row r="5" spans="1:9" s="3" customFormat="1">
      <c r="A5" s="9">
        <v>1</v>
      </c>
      <c r="B5" s="1" t="s">
        <v>93</v>
      </c>
      <c r="C5" s="10"/>
      <c r="D5" s="10"/>
      <c r="E5" s="10"/>
      <c r="F5" s="10"/>
      <c r="G5" s="10"/>
      <c r="H5" s="10"/>
      <c r="I5" s="9">
        <v>1</v>
      </c>
    </row>
    <row r="6" spans="1:9" s="3" customFormat="1">
      <c r="A6" s="9">
        <v>2</v>
      </c>
      <c r="B6" s="1" t="s">
        <v>94</v>
      </c>
      <c r="C6" s="10"/>
      <c r="D6" s="10"/>
      <c r="E6" s="10"/>
      <c r="F6" s="10"/>
      <c r="G6" s="10"/>
      <c r="H6" s="10"/>
      <c r="I6" s="22" t="s">
        <v>96</v>
      </c>
    </row>
    <row r="7" spans="1:9" s="3" customFormat="1">
      <c r="A7" s="9">
        <v>3</v>
      </c>
      <c r="B7" s="1" t="s">
        <v>95</v>
      </c>
      <c r="C7" s="10"/>
      <c r="D7" s="10"/>
      <c r="E7" s="10"/>
      <c r="F7" s="10"/>
      <c r="G7" s="10"/>
      <c r="H7" s="10"/>
      <c r="I7" s="9">
        <v>5</v>
      </c>
    </row>
    <row r="8" spans="1:9" s="3" customFormat="1">
      <c r="A8" s="9">
        <v>4</v>
      </c>
      <c r="B8" s="1" t="s">
        <v>97</v>
      </c>
      <c r="C8" s="10"/>
      <c r="D8" s="10"/>
      <c r="E8" s="10"/>
      <c r="F8" s="10"/>
      <c r="G8" s="10"/>
      <c r="H8" s="10"/>
      <c r="I8" s="9">
        <v>6</v>
      </c>
    </row>
    <row r="9" spans="1:9" s="3" customFormat="1">
      <c r="A9" s="9">
        <v>5</v>
      </c>
      <c r="B9" s="1" t="s">
        <v>178</v>
      </c>
      <c r="C9" s="10"/>
      <c r="D9" s="10"/>
      <c r="E9" s="10"/>
      <c r="F9" s="10"/>
      <c r="G9" s="10"/>
      <c r="H9" s="10"/>
      <c r="I9" s="9" t="s">
        <v>98</v>
      </c>
    </row>
    <row r="10" spans="1:9" s="3" customFormat="1">
      <c r="A10" s="4"/>
      <c r="B10" s="3" t="s">
        <v>99</v>
      </c>
      <c r="C10" s="10"/>
      <c r="D10" s="10"/>
      <c r="E10" s="10"/>
      <c r="F10" s="10"/>
      <c r="G10" s="10"/>
      <c r="H10" s="10"/>
      <c r="I10" s="9">
        <v>7</v>
      </c>
    </row>
    <row r="11" spans="1:9" s="3" customFormat="1">
      <c r="A11" s="4"/>
      <c r="B11" s="15" t="s">
        <v>100</v>
      </c>
      <c r="C11" s="10"/>
      <c r="D11" s="10"/>
      <c r="E11" s="10"/>
      <c r="F11" s="10"/>
      <c r="G11" s="10"/>
      <c r="H11" s="10"/>
      <c r="I11" s="9">
        <v>8</v>
      </c>
    </row>
    <row r="12" spans="1:9" s="3" customFormat="1">
      <c r="A12" s="4"/>
      <c r="B12" s="15" t="s">
        <v>101</v>
      </c>
      <c r="C12" s="10"/>
      <c r="D12" s="10"/>
      <c r="E12" s="10"/>
      <c r="F12" s="10"/>
      <c r="G12" s="10"/>
      <c r="H12" s="10"/>
      <c r="I12" s="9">
        <v>9</v>
      </c>
    </row>
    <row r="13" spans="1:9" s="5" customFormat="1" ht="11.25">
      <c r="A13" s="23"/>
      <c r="B13" s="12"/>
      <c r="C13" s="24"/>
      <c r="D13" s="24"/>
      <c r="E13" s="24"/>
      <c r="F13" s="24"/>
      <c r="G13" s="24"/>
      <c r="H13" s="24"/>
      <c r="I13" s="25"/>
    </row>
    <row r="14" spans="1:9" s="3" customFormat="1">
      <c r="A14" s="9">
        <v>6</v>
      </c>
      <c r="B14" s="16" t="s">
        <v>177</v>
      </c>
      <c r="C14" s="10"/>
      <c r="D14" s="10"/>
      <c r="E14" s="10"/>
      <c r="F14" s="10"/>
      <c r="G14" s="10"/>
      <c r="H14" s="10"/>
      <c r="I14" s="22" t="s">
        <v>102</v>
      </c>
    </row>
    <row r="15" spans="1:9" s="3" customFormat="1">
      <c r="A15" s="9"/>
      <c r="B15" s="15" t="s">
        <v>103</v>
      </c>
      <c r="C15" s="10"/>
      <c r="D15" s="10"/>
      <c r="E15" s="10"/>
      <c r="F15" s="10"/>
      <c r="G15" s="10"/>
      <c r="H15" s="10"/>
      <c r="I15" s="9">
        <v>10</v>
      </c>
    </row>
    <row r="16" spans="1:9" s="3" customFormat="1">
      <c r="A16" s="9"/>
      <c r="B16" s="15" t="s">
        <v>104</v>
      </c>
      <c r="C16" s="10"/>
      <c r="D16" s="10"/>
      <c r="E16" s="10"/>
      <c r="F16" s="10"/>
      <c r="G16" s="10"/>
      <c r="H16" s="10"/>
      <c r="I16" s="9">
        <v>11</v>
      </c>
    </row>
    <row r="17" spans="1:9" s="3" customFormat="1">
      <c r="A17" s="9"/>
      <c r="B17" s="15" t="s">
        <v>105</v>
      </c>
      <c r="C17" s="10"/>
      <c r="D17" s="10"/>
      <c r="E17" s="10"/>
      <c r="F17" s="10"/>
      <c r="G17" s="10"/>
      <c r="H17" s="10"/>
      <c r="I17" s="9">
        <v>12</v>
      </c>
    </row>
    <row r="18" spans="1:9" s="3" customFormat="1">
      <c r="A18" s="9"/>
      <c r="B18" s="15" t="s">
        <v>106</v>
      </c>
      <c r="C18" s="10"/>
      <c r="D18" s="10"/>
      <c r="E18" s="10"/>
      <c r="F18" s="10"/>
      <c r="G18" s="10"/>
      <c r="H18" s="10"/>
      <c r="I18" s="9" t="s">
        <v>108</v>
      </c>
    </row>
    <row r="19" spans="1:9" s="3" customFormat="1">
      <c r="A19" s="9"/>
      <c r="B19" s="15" t="s">
        <v>107</v>
      </c>
      <c r="C19" s="10"/>
      <c r="D19" s="10"/>
      <c r="E19" s="10"/>
      <c r="F19" s="10"/>
      <c r="G19" s="10"/>
      <c r="H19" s="10"/>
      <c r="I19" s="9">
        <v>15</v>
      </c>
    </row>
    <row r="20" spans="1:9" s="3" customFormat="1">
      <c r="A20" s="9"/>
      <c r="B20" s="3" t="s">
        <v>109</v>
      </c>
      <c r="C20" s="10"/>
      <c r="D20" s="10"/>
      <c r="E20" s="10"/>
      <c r="F20" s="10"/>
      <c r="G20" s="10"/>
      <c r="H20" s="10"/>
      <c r="I20" s="9" t="s">
        <v>154</v>
      </c>
    </row>
    <row r="21" spans="1:9" s="3" customFormat="1">
      <c r="A21" s="9"/>
      <c r="B21" s="3" t="s">
        <v>110</v>
      </c>
      <c r="C21" s="10"/>
      <c r="D21" s="10"/>
      <c r="E21" s="10"/>
      <c r="F21" s="10"/>
      <c r="G21" s="10"/>
      <c r="H21" s="10"/>
      <c r="I21" s="9" t="s">
        <v>176</v>
      </c>
    </row>
    <row r="22" spans="1:9" s="5" customFormat="1" ht="11.25">
      <c r="A22" s="25"/>
      <c r="C22" s="24"/>
      <c r="D22" s="24"/>
      <c r="E22" s="24"/>
      <c r="F22" s="24"/>
      <c r="G22" s="24"/>
      <c r="H22" s="24"/>
      <c r="I22" s="23"/>
    </row>
    <row r="23" spans="1:9" s="3" customFormat="1">
      <c r="A23" s="9">
        <v>7</v>
      </c>
      <c r="B23" s="16" t="s">
        <v>179</v>
      </c>
      <c r="C23" s="10"/>
      <c r="D23" s="10"/>
      <c r="E23" s="10"/>
      <c r="F23" s="10"/>
      <c r="G23" s="10"/>
      <c r="H23" s="10"/>
      <c r="I23" s="4"/>
    </row>
    <row r="24" spans="1:9" s="3" customFormat="1">
      <c r="A24" s="4"/>
      <c r="B24" s="3" t="s">
        <v>111</v>
      </c>
      <c r="C24" s="10"/>
      <c r="D24" s="10"/>
      <c r="E24" s="10"/>
      <c r="F24" s="10"/>
      <c r="G24" s="10"/>
      <c r="H24" s="10"/>
      <c r="I24" s="9">
        <v>22</v>
      </c>
    </row>
    <row r="25" spans="1:9" s="3" customFormat="1">
      <c r="A25" s="4"/>
      <c r="B25" s="3" t="s">
        <v>112</v>
      </c>
      <c r="C25" s="10"/>
      <c r="D25" s="10"/>
      <c r="E25" s="10"/>
      <c r="F25" s="10"/>
      <c r="G25" s="10"/>
      <c r="H25" s="10"/>
      <c r="I25" s="9">
        <v>23</v>
      </c>
    </row>
    <row r="26" spans="1:9" s="3" customFormat="1">
      <c r="A26" s="4"/>
      <c r="B26" s="15" t="s">
        <v>113</v>
      </c>
      <c r="C26" s="10"/>
      <c r="D26" s="10"/>
      <c r="E26" s="10"/>
      <c r="F26" s="10"/>
      <c r="G26" s="10"/>
      <c r="H26" s="10"/>
      <c r="I26" s="9" t="s">
        <v>234</v>
      </c>
    </row>
    <row r="27" spans="1:9" s="3" customFormat="1">
      <c r="A27" s="4"/>
      <c r="B27" s="15" t="s">
        <v>260</v>
      </c>
      <c r="C27" s="10"/>
      <c r="D27" s="10"/>
      <c r="E27" s="10"/>
      <c r="F27" s="10"/>
      <c r="G27" s="10"/>
      <c r="H27" s="10"/>
      <c r="I27" s="9">
        <v>28</v>
      </c>
    </row>
    <row r="28" spans="1:9" s="3" customFormat="1">
      <c r="A28" s="4"/>
      <c r="B28" s="15" t="s">
        <v>114</v>
      </c>
      <c r="C28" s="10"/>
      <c r="D28" s="10"/>
      <c r="E28" s="10"/>
      <c r="F28" s="10"/>
      <c r="G28" s="10"/>
      <c r="H28" s="10"/>
      <c r="I28" s="9" t="s">
        <v>305</v>
      </c>
    </row>
    <row r="29" spans="1:9" s="3" customFormat="1">
      <c r="A29" s="4"/>
      <c r="B29" s="15"/>
      <c r="C29" s="10"/>
      <c r="D29" s="10"/>
      <c r="E29" s="10"/>
      <c r="F29" s="10"/>
      <c r="G29" s="10"/>
      <c r="H29" s="10"/>
      <c r="I29" s="4"/>
    </row>
    <row r="30" spans="1:9" s="3" customFormat="1">
      <c r="A30" s="9">
        <v>8</v>
      </c>
      <c r="B30" s="16" t="s">
        <v>306</v>
      </c>
      <c r="C30" s="8" t="s">
        <v>8</v>
      </c>
      <c r="D30" s="10"/>
      <c r="E30" s="10"/>
      <c r="F30" s="10"/>
      <c r="G30" s="10"/>
      <c r="H30" s="10"/>
      <c r="I30" s="4"/>
    </row>
    <row r="31" spans="1:9" s="3" customFormat="1">
      <c r="A31" s="2"/>
      <c r="B31" s="15"/>
      <c r="C31" s="10"/>
      <c r="D31" s="10"/>
      <c r="E31" s="10"/>
      <c r="F31" s="10"/>
      <c r="G31" s="10"/>
      <c r="H31" s="10"/>
      <c r="I31" s="4"/>
    </row>
    <row r="32" spans="1:9" s="3" customFormat="1">
      <c r="A32" s="2"/>
      <c r="B32" s="15"/>
      <c r="C32" s="10"/>
      <c r="D32" s="10"/>
      <c r="E32" s="10"/>
      <c r="F32" s="10"/>
      <c r="G32" s="10"/>
      <c r="H32" s="10"/>
      <c r="I32" s="4"/>
    </row>
    <row r="33" spans="1:9" s="3" customFormat="1">
      <c r="A33" s="4"/>
      <c r="C33" s="10"/>
      <c r="D33" s="10"/>
      <c r="E33" s="10"/>
      <c r="F33" s="10"/>
      <c r="G33" s="10"/>
      <c r="H33" s="10"/>
      <c r="I33" s="4"/>
    </row>
    <row r="34" spans="1:9" s="3" customFormat="1">
      <c r="A34" s="4"/>
      <c r="C34" s="10"/>
      <c r="D34" s="10"/>
      <c r="E34" s="10"/>
      <c r="F34" s="10"/>
      <c r="G34" s="10"/>
      <c r="H34" s="10"/>
      <c r="I34" s="4"/>
    </row>
    <row r="35" spans="1:9" s="3" customFormat="1">
      <c r="A35" s="4"/>
      <c r="C35" s="10"/>
      <c r="D35" s="10"/>
      <c r="E35" s="10"/>
      <c r="F35" s="10"/>
      <c r="G35" s="10"/>
      <c r="H35" s="10"/>
      <c r="I35" s="4"/>
    </row>
    <row r="36" spans="1:9" s="3" customFormat="1">
      <c r="A36" s="4"/>
      <c r="C36" s="10"/>
      <c r="D36" s="10"/>
      <c r="E36" s="10"/>
      <c r="F36" s="10"/>
      <c r="G36" s="10"/>
      <c r="H36" s="10"/>
      <c r="I36" s="4"/>
    </row>
    <row r="37" spans="1:9" s="3" customFormat="1">
      <c r="A37" s="4"/>
      <c r="C37" s="10"/>
      <c r="D37" s="10"/>
      <c r="E37" s="10"/>
      <c r="F37" s="10"/>
      <c r="G37" s="10"/>
      <c r="H37" s="10"/>
      <c r="I37" s="4"/>
    </row>
    <row r="38" spans="1:9" s="3" customFormat="1">
      <c r="A38" s="4"/>
      <c r="C38" s="10"/>
      <c r="D38" s="10"/>
      <c r="E38" s="10"/>
      <c r="F38" s="10"/>
      <c r="G38" s="10"/>
      <c r="H38" s="10"/>
      <c r="I38" s="4"/>
    </row>
    <row r="39" spans="1:9" s="3" customFormat="1">
      <c r="A39" s="2"/>
      <c r="B39" s="10"/>
      <c r="C39" s="10"/>
      <c r="D39" s="10"/>
      <c r="E39" s="10"/>
      <c r="F39" s="10"/>
      <c r="G39" s="10"/>
      <c r="H39" s="10"/>
      <c r="I39" s="4"/>
    </row>
    <row r="40" spans="1:9" s="3" customFormat="1">
      <c r="A40" s="2"/>
      <c r="B40" s="10"/>
      <c r="C40" s="10"/>
      <c r="D40" s="10"/>
      <c r="E40" s="10"/>
      <c r="F40" s="10"/>
      <c r="G40" s="10"/>
      <c r="H40" s="10"/>
      <c r="I40" s="4"/>
    </row>
    <row r="41" spans="1:9" s="3" customFormat="1">
      <c r="A41" s="2"/>
      <c r="B41" s="10"/>
      <c r="C41" s="10"/>
      <c r="D41" s="10"/>
      <c r="E41" s="10"/>
      <c r="F41" s="10"/>
      <c r="G41" s="10"/>
      <c r="H41" s="10"/>
      <c r="I41" s="4"/>
    </row>
    <row r="42" spans="1:9" s="3" customFormat="1">
      <c r="A42" s="2"/>
      <c r="B42" s="10"/>
      <c r="C42" s="10"/>
      <c r="D42" s="10"/>
      <c r="E42" s="10"/>
      <c r="F42" s="10"/>
      <c r="G42" s="10"/>
      <c r="H42" s="10"/>
      <c r="I42" s="4"/>
    </row>
    <row r="43" spans="1:9" s="3" customFormat="1">
      <c r="A43" s="2"/>
      <c r="B43" s="10"/>
      <c r="C43" s="10"/>
      <c r="D43" s="10"/>
      <c r="E43" s="10"/>
      <c r="F43" s="10"/>
      <c r="G43" s="10"/>
      <c r="H43" s="10"/>
      <c r="I43" s="4"/>
    </row>
    <row r="44" spans="1:9" s="3" customFormat="1">
      <c r="A44" s="2"/>
      <c r="B44" s="10"/>
      <c r="C44" s="10"/>
      <c r="D44" s="10"/>
      <c r="E44" s="10"/>
      <c r="F44" s="10"/>
      <c r="G44" s="10"/>
      <c r="H44" s="10"/>
      <c r="I44" s="4"/>
    </row>
    <row r="45" spans="1:9" s="3" customFormat="1">
      <c r="A45" s="10"/>
      <c r="B45" s="10"/>
      <c r="C45" s="10"/>
      <c r="D45" s="10"/>
      <c r="E45" s="10"/>
      <c r="F45" s="10"/>
      <c r="G45" s="10"/>
      <c r="H45" s="10"/>
      <c r="I45" s="10"/>
    </row>
    <row r="46" spans="1:9" s="3" customFormat="1">
      <c r="A46" s="10"/>
      <c r="B46" s="10"/>
      <c r="C46" s="10"/>
      <c r="D46" s="10"/>
      <c r="E46" s="10"/>
      <c r="F46" s="10"/>
      <c r="G46" s="10"/>
      <c r="H46" s="10"/>
      <c r="I46" s="10"/>
    </row>
    <row r="47" spans="1:9" s="3" customFormat="1">
      <c r="A47" s="10"/>
      <c r="B47" s="10"/>
      <c r="C47" s="10"/>
      <c r="D47" s="10"/>
      <c r="E47" s="10"/>
      <c r="F47" s="10"/>
      <c r="G47" s="10"/>
      <c r="H47" s="10"/>
      <c r="I47" s="10"/>
    </row>
    <row r="48" spans="1:9" s="3" customFormat="1">
      <c r="A48" s="10"/>
      <c r="B48" s="10"/>
      <c r="C48" s="10"/>
      <c r="D48" s="10"/>
      <c r="E48" s="10"/>
      <c r="F48" s="10"/>
      <c r="G48" s="10"/>
      <c r="H48" s="10"/>
      <c r="I48" s="10"/>
    </row>
    <row r="49" spans="1:9" s="3" customFormat="1">
      <c r="A49" s="10"/>
      <c r="B49" s="10"/>
      <c r="C49" s="10"/>
      <c r="D49" s="10"/>
      <c r="E49" s="10"/>
      <c r="F49" s="10"/>
      <c r="G49" s="10"/>
      <c r="H49" s="10"/>
      <c r="I49" s="10"/>
    </row>
    <row r="50" spans="1:9" s="3" customFormat="1">
      <c r="A50" s="10"/>
      <c r="B50" s="10"/>
      <c r="C50" s="10"/>
      <c r="D50" s="10"/>
      <c r="E50" s="10"/>
      <c r="F50" s="10"/>
      <c r="G50" s="10"/>
      <c r="H50" s="10"/>
      <c r="I50" s="10"/>
    </row>
    <row r="51" spans="1:9" s="3" customFormat="1">
      <c r="A51" s="10"/>
      <c r="B51" s="10"/>
      <c r="C51" s="10"/>
      <c r="D51" s="10"/>
      <c r="E51" s="10"/>
      <c r="F51" s="10"/>
      <c r="G51" s="10"/>
      <c r="H51" s="10"/>
      <c r="I51" s="10"/>
    </row>
    <row r="52" spans="1:9" s="3" customFormat="1">
      <c r="A52" s="10"/>
      <c r="B52" s="10"/>
      <c r="C52" s="10"/>
      <c r="D52" s="10"/>
      <c r="E52" s="10"/>
      <c r="F52" s="10"/>
      <c r="G52" s="10"/>
      <c r="H52" s="10"/>
      <c r="I52" s="10"/>
    </row>
    <row r="53" spans="1:9" s="3" customFormat="1">
      <c r="A53" s="10"/>
      <c r="B53" s="10"/>
      <c r="C53" s="10"/>
      <c r="D53" s="10"/>
      <c r="E53" s="10"/>
      <c r="F53" s="10"/>
      <c r="G53" s="10"/>
      <c r="H53" s="10"/>
      <c r="I53" s="10"/>
    </row>
    <row r="54" spans="1:9" s="3" customFormat="1">
      <c r="A54" s="11"/>
      <c r="B54" s="11"/>
      <c r="C54" s="11"/>
      <c r="D54" s="11"/>
      <c r="E54" s="11"/>
      <c r="F54" s="11"/>
      <c r="G54" s="11"/>
      <c r="H54" s="11"/>
      <c r="I54" s="11"/>
    </row>
    <row r="55" spans="1:9" s="3" customFormat="1">
      <c r="A55" s="11"/>
      <c r="B55" s="11"/>
      <c r="C55" s="11"/>
      <c r="D55" s="11"/>
      <c r="E55" s="11"/>
      <c r="F55" s="11"/>
      <c r="G55" s="11"/>
      <c r="H55" s="11"/>
      <c r="I55" s="11"/>
    </row>
    <row r="56" spans="1:9" s="3" customFormat="1">
      <c r="A56" s="11"/>
      <c r="B56" s="11"/>
      <c r="C56" s="11"/>
      <c r="D56" s="11"/>
      <c r="E56" s="11"/>
      <c r="F56" s="11"/>
      <c r="G56" s="11"/>
      <c r="H56" s="11"/>
      <c r="I56" s="11"/>
    </row>
    <row r="57" spans="1:9" s="3" customFormat="1">
      <c r="A57" s="11"/>
      <c r="B57" s="11"/>
      <c r="C57" s="11"/>
      <c r="D57" s="11"/>
      <c r="E57" s="11"/>
      <c r="F57" s="11"/>
      <c r="G57" s="11"/>
      <c r="H57" s="11"/>
      <c r="I57" s="11"/>
    </row>
    <row r="58" spans="1:9" s="3" customFormat="1">
      <c r="A58" s="11"/>
      <c r="B58" s="11"/>
      <c r="C58" s="11"/>
      <c r="D58" s="11"/>
      <c r="E58" s="11"/>
      <c r="F58" s="11"/>
      <c r="G58" s="11"/>
      <c r="H58" s="11"/>
      <c r="I58" s="11"/>
    </row>
    <row r="59" spans="1:9" s="3" customFormat="1">
      <c r="A59" s="11"/>
      <c r="B59" s="11"/>
      <c r="C59" s="11"/>
      <c r="D59" s="11"/>
      <c r="E59" s="11"/>
      <c r="F59" s="11"/>
      <c r="G59" s="11"/>
      <c r="H59" s="11"/>
      <c r="I59" s="11"/>
    </row>
    <row r="60" spans="1:9" s="3" customFormat="1">
      <c r="A60" s="11"/>
      <c r="B60" s="11"/>
      <c r="C60" s="11"/>
      <c r="D60" s="11"/>
      <c r="E60" s="11"/>
      <c r="F60" s="11"/>
      <c r="G60" s="11"/>
      <c r="H60" s="11"/>
      <c r="I60" s="11"/>
    </row>
    <row r="61" spans="1:9" s="3" customFormat="1">
      <c r="A61" s="11"/>
      <c r="B61" s="11"/>
      <c r="C61" s="11"/>
      <c r="D61" s="11"/>
      <c r="E61" s="11"/>
      <c r="F61" s="11"/>
      <c r="G61" s="11"/>
      <c r="H61" s="11"/>
      <c r="I61" s="11"/>
    </row>
    <row r="62" spans="1:9" s="3" customFormat="1">
      <c r="A62" s="11"/>
      <c r="B62" s="11"/>
      <c r="C62" s="11"/>
      <c r="D62" s="11"/>
      <c r="E62" s="11"/>
      <c r="F62" s="11"/>
      <c r="G62" s="11"/>
      <c r="H62" s="11"/>
      <c r="I62" s="11"/>
    </row>
    <row r="63" spans="1:9" s="3" customFormat="1">
      <c r="A63" s="11"/>
      <c r="B63" s="11"/>
      <c r="C63" s="11"/>
      <c r="D63" s="11"/>
      <c r="E63" s="11"/>
      <c r="F63" s="11"/>
      <c r="G63" s="11"/>
      <c r="H63" s="11"/>
      <c r="I63" s="11"/>
    </row>
    <row r="64" spans="1:9" s="3" customFormat="1">
      <c r="A64" s="11"/>
      <c r="B64" s="11"/>
      <c r="C64" s="11"/>
      <c r="D64" s="11"/>
      <c r="E64" s="11"/>
      <c r="F64" s="11"/>
      <c r="G64" s="11"/>
      <c r="H64" s="11"/>
      <c r="I64" s="11"/>
    </row>
    <row r="65" spans="1:9" s="3" customFormat="1">
      <c r="A65" s="11"/>
      <c r="B65" s="11"/>
      <c r="C65" s="11"/>
      <c r="D65" s="11"/>
      <c r="E65" s="11"/>
      <c r="F65" s="11"/>
      <c r="G65" s="11"/>
      <c r="H65" s="11"/>
      <c r="I65" s="11"/>
    </row>
    <row r="66" spans="1:9" s="3" customFormat="1">
      <c r="A66" s="11"/>
      <c r="B66" s="11"/>
      <c r="C66" s="11"/>
      <c r="D66" s="11"/>
      <c r="E66" s="11"/>
      <c r="F66" s="11"/>
      <c r="G66" s="11"/>
      <c r="H66" s="11"/>
      <c r="I66" s="11"/>
    </row>
    <row r="67" spans="1:9" s="3" customFormat="1">
      <c r="A67" s="11"/>
      <c r="B67" s="11"/>
      <c r="C67" s="11"/>
      <c r="D67" s="11"/>
      <c r="E67" s="11"/>
      <c r="F67" s="11"/>
      <c r="G67" s="11"/>
      <c r="H67" s="11"/>
      <c r="I67" s="11"/>
    </row>
    <row r="68" spans="1:9" s="3" customFormat="1">
      <c r="A68" s="11"/>
      <c r="B68" s="11"/>
      <c r="C68" s="11"/>
      <c r="D68" s="11"/>
      <c r="E68" s="11"/>
      <c r="F68" s="11"/>
      <c r="G68" s="11"/>
      <c r="H68" s="11"/>
      <c r="I68" s="11"/>
    </row>
    <row r="69" spans="1:9" s="3" customFormat="1">
      <c r="A69" s="11"/>
      <c r="B69" s="11"/>
      <c r="C69" s="11"/>
      <c r="D69" s="11"/>
      <c r="E69" s="11"/>
      <c r="F69" s="11"/>
      <c r="G69" s="11"/>
      <c r="H69" s="11"/>
      <c r="I69" s="11"/>
    </row>
    <row r="70" spans="1:9" s="3" customFormat="1">
      <c r="A70" s="11"/>
      <c r="B70" s="11"/>
      <c r="C70" s="11"/>
      <c r="D70" s="11"/>
      <c r="E70" s="11"/>
      <c r="F70" s="11"/>
      <c r="G70" s="11"/>
      <c r="H70" s="11"/>
      <c r="I70" s="11"/>
    </row>
    <row r="71" spans="1:9" s="3" customFormat="1">
      <c r="A71" s="11"/>
      <c r="B71" s="11"/>
      <c r="C71" s="11"/>
      <c r="D71" s="11"/>
      <c r="E71" s="11"/>
      <c r="F71" s="11"/>
      <c r="G71" s="11"/>
      <c r="H71" s="11"/>
      <c r="I71" s="11"/>
    </row>
    <row r="72" spans="1:9" s="3" customFormat="1">
      <c r="A72" s="11"/>
      <c r="B72" s="11"/>
      <c r="C72" s="11"/>
      <c r="D72" s="11"/>
      <c r="E72" s="11"/>
      <c r="F72" s="11"/>
      <c r="G72" s="11"/>
      <c r="H72" s="11"/>
      <c r="I72" s="11"/>
    </row>
    <row r="73" spans="1:9" s="3" customFormat="1">
      <c r="A73" s="11"/>
      <c r="B73" s="11"/>
      <c r="C73" s="11"/>
      <c r="D73" s="11"/>
      <c r="E73" s="11"/>
      <c r="F73" s="11"/>
      <c r="G73" s="11"/>
      <c r="H73" s="11"/>
      <c r="I73" s="11"/>
    </row>
    <row r="74" spans="1:9" s="3" customFormat="1">
      <c r="A74" s="11"/>
      <c r="B74" s="11"/>
      <c r="C74" s="11"/>
      <c r="D74" s="11"/>
      <c r="E74" s="11"/>
      <c r="F74" s="11"/>
      <c r="G74" s="11"/>
      <c r="H74" s="11"/>
      <c r="I74" s="11"/>
    </row>
    <row r="75" spans="1:9" s="3" customFormat="1">
      <c r="A75" s="11"/>
      <c r="B75" s="11"/>
      <c r="C75" s="11"/>
      <c r="D75" s="11"/>
      <c r="E75" s="11"/>
      <c r="F75" s="11"/>
      <c r="G75" s="11"/>
      <c r="H75" s="11"/>
      <c r="I75" s="11"/>
    </row>
    <row r="76" spans="1:9" s="3" customFormat="1">
      <c r="A76" s="11"/>
      <c r="B76" s="11"/>
      <c r="C76" s="11"/>
      <c r="D76" s="11"/>
      <c r="E76" s="11"/>
      <c r="F76" s="11"/>
      <c r="G76" s="11"/>
      <c r="H76" s="11"/>
      <c r="I76" s="11"/>
    </row>
    <row r="77" spans="1:9" s="3" customFormat="1">
      <c r="A77" s="11"/>
      <c r="B77" s="11"/>
      <c r="C77" s="11"/>
      <c r="D77" s="11"/>
      <c r="E77" s="11"/>
      <c r="F77" s="11"/>
      <c r="G77" s="11"/>
      <c r="H77" s="11"/>
      <c r="I77" s="11"/>
    </row>
    <row r="78" spans="1:9" s="3" customFormat="1">
      <c r="A78" s="11"/>
      <c r="B78" s="11"/>
      <c r="C78" s="11"/>
      <c r="D78" s="11"/>
      <c r="E78" s="11"/>
      <c r="F78" s="11"/>
      <c r="G78" s="11"/>
      <c r="H78" s="11"/>
      <c r="I78" s="11"/>
    </row>
    <row r="79" spans="1:9" s="3" customFormat="1">
      <c r="A79" s="11"/>
      <c r="B79" s="11"/>
      <c r="C79" s="11"/>
      <c r="D79" s="11"/>
      <c r="E79" s="11"/>
      <c r="F79" s="11"/>
      <c r="G79" s="11"/>
      <c r="H79" s="11"/>
      <c r="I79" s="11"/>
    </row>
    <row r="80" spans="1:9" s="3" customFormat="1">
      <c r="A80" s="11"/>
      <c r="B80" s="11"/>
      <c r="C80" s="11"/>
      <c r="D80" s="11"/>
      <c r="E80" s="11"/>
      <c r="F80" s="11"/>
      <c r="G80" s="11"/>
      <c r="H80" s="11"/>
      <c r="I80" s="11"/>
    </row>
    <row r="81" spans="1:9" s="3" customFormat="1">
      <c r="A81" s="11"/>
      <c r="B81" s="11"/>
      <c r="C81" s="11"/>
      <c r="D81" s="11"/>
      <c r="E81" s="11"/>
      <c r="F81" s="11"/>
      <c r="G81" s="11"/>
      <c r="H81" s="11"/>
      <c r="I81" s="11"/>
    </row>
    <row r="82" spans="1:9" s="3" customFormat="1">
      <c r="A82" s="11"/>
      <c r="B82" s="11"/>
      <c r="C82" s="11"/>
      <c r="D82" s="11"/>
      <c r="E82" s="11"/>
      <c r="F82" s="11"/>
      <c r="G82" s="11"/>
      <c r="H82" s="11"/>
      <c r="I82" s="11"/>
    </row>
    <row r="83" spans="1:9" s="3" customFormat="1">
      <c r="A83" s="11"/>
      <c r="B83" s="11"/>
      <c r="C83" s="11"/>
      <c r="D83" s="11"/>
      <c r="E83" s="11"/>
      <c r="F83" s="11"/>
      <c r="G83" s="11"/>
      <c r="H83" s="11"/>
      <c r="I83" s="11"/>
    </row>
    <row r="84" spans="1:9" s="3" customFormat="1">
      <c r="A84" s="11"/>
      <c r="B84" s="11"/>
      <c r="C84" s="11"/>
      <c r="D84" s="11"/>
      <c r="E84" s="11"/>
      <c r="F84" s="11"/>
      <c r="G84" s="11"/>
      <c r="H84" s="11"/>
      <c r="I84" s="11"/>
    </row>
    <row r="85" spans="1:9" s="3" customFormat="1">
      <c r="A85" s="11"/>
      <c r="B85" s="11"/>
      <c r="C85" s="11"/>
      <c r="D85" s="11"/>
      <c r="E85" s="11"/>
      <c r="F85" s="11"/>
      <c r="G85" s="11"/>
      <c r="H85" s="11"/>
      <c r="I85" s="11"/>
    </row>
  </sheetData>
  <mergeCells count="2">
    <mergeCell ref="A2:I2"/>
    <mergeCell ref="B4:H4"/>
  </mergeCells>
  <phoneticPr fontId="4" type="noConversion"/>
  <pageMargins left="1.1811023622047245" right="0.39370078740157483" top="0.59055118110236227" bottom="0.59055118110236227" header="0.19685039370078741" footer="0.19685039370078741"/>
  <pageSetup paperSize="9" orientation="portrait" horizontalDpi="0" verticalDpi="0" r:id="rId1"/>
  <headerFooter alignWithMargins="0">
    <oddFooter>&amp;R&amp;6Jin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240"/>
  <sheetViews>
    <sheetView showGridLines="0" showZeros="0" tabSelected="1" view="pageLayout" topLeftCell="A103" zoomScale="115" zoomScaleNormal="82" zoomScaleSheetLayoutView="86" zoomScalePageLayoutView="115" workbookViewId="0">
      <selection activeCell="U105" sqref="U105"/>
    </sheetView>
  </sheetViews>
  <sheetFormatPr defaultColWidth="9" defaultRowHeight="21"/>
  <cols>
    <col min="1" max="1" width="3" style="454" customWidth="1"/>
    <col min="2" max="2" width="13.1796875" style="47" customWidth="1"/>
    <col min="3" max="3" width="5.90625" style="46" customWidth="1"/>
    <col min="4" max="4" width="6.26953125" style="140" customWidth="1"/>
    <col min="5" max="5" width="5.08984375" style="46" customWidth="1"/>
    <col min="6" max="6" width="5.08984375" style="47" customWidth="1"/>
    <col min="7" max="7" width="5" style="47" customWidth="1"/>
    <col min="8" max="8" width="0.1796875" style="47" hidden="1" customWidth="1"/>
    <col min="9" max="11" width="5.08984375" style="47" customWidth="1"/>
    <col min="12" max="12" width="5.54296875" style="47" hidden="1" customWidth="1"/>
    <col min="13" max="15" width="5" style="47" customWidth="1"/>
    <col min="16" max="16" width="5.54296875" style="47" hidden="1" customWidth="1"/>
    <col min="17" max="19" width="5" style="47" customWidth="1"/>
    <col min="20" max="20" width="4.36328125" style="47" hidden="1" customWidth="1"/>
    <col min="21" max="21" width="5.81640625" style="1086" customWidth="1"/>
    <col min="22" max="16384" width="9" style="47"/>
  </cols>
  <sheetData>
    <row r="1" spans="1:22">
      <c r="A1" s="1674" t="s">
        <v>261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4"/>
      <c r="S1" s="1674"/>
      <c r="T1" s="1674"/>
      <c r="U1" s="1674"/>
    </row>
    <row r="2" spans="1:22">
      <c r="A2" s="1674" t="s">
        <v>1409</v>
      </c>
      <c r="B2" s="1674"/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74"/>
      <c r="P2" s="1674"/>
      <c r="Q2" s="1674"/>
      <c r="R2" s="1674"/>
      <c r="S2" s="1674"/>
      <c r="T2" s="1674"/>
      <c r="U2" s="1674"/>
    </row>
    <row r="3" spans="1:22">
      <c r="A3" s="1674" t="s">
        <v>451</v>
      </c>
      <c r="B3" s="1674"/>
      <c r="C3" s="1674"/>
      <c r="D3" s="1674"/>
      <c r="E3" s="1674"/>
      <c r="F3" s="1674"/>
      <c r="G3" s="1674"/>
      <c r="H3" s="1674"/>
      <c r="I3" s="1674"/>
      <c r="J3" s="1674"/>
      <c r="K3" s="1674"/>
      <c r="L3" s="1674"/>
      <c r="M3" s="1674"/>
      <c r="N3" s="1674"/>
      <c r="O3" s="1674"/>
      <c r="P3" s="1674"/>
      <c r="Q3" s="1674"/>
      <c r="R3" s="1674"/>
      <c r="S3" s="1674"/>
      <c r="T3" s="1674"/>
      <c r="U3" s="1674"/>
    </row>
    <row r="4" spans="1:22">
      <c r="B4" s="516"/>
      <c r="C4" s="517"/>
      <c r="D4" s="518"/>
      <c r="E4" s="517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1675" t="s">
        <v>186</v>
      </c>
      <c r="R4" s="1675"/>
      <c r="S4" s="1675"/>
      <c r="T4" s="1675"/>
      <c r="U4" s="1675"/>
    </row>
    <row r="5" spans="1:22" ht="21" customHeight="1">
      <c r="A5" s="1680" t="s">
        <v>262</v>
      </c>
      <c r="B5" s="1681"/>
      <c r="C5" s="1678" t="s">
        <v>269</v>
      </c>
      <c r="D5" s="1676" t="s">
        <v>1410</v>
      </c>
      <c r="E5" s="1673" t="s">
        <v>1764</v>
      </c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3"/>
      <c r="T5" s="1673"/>
      <c r="U5" s="1673"/>
    </row>
    <row r="6" spans="1:22" ht="36.75" customHeight="1">
      <c r="A6" s="1680" t="s">
        <v>264</v>
      </c>
      <c r="B6" s="1681"/>
      <c r="C6" s="1679"/>
      <c r="D6" s="1677"/>
      <c r="E6" s="455">
        <v>242066</v>
      </c>
      <c r="F6" s="455">
        <v>242097</v>
      </c>
      <c r="G6" s="455">
        <v>242127</v>
      </c>
      <c r="H6" s="455" t="s">
        <v>265</v>
      </c>
      <c r="I6" s="455">
        <v>242158</v>
      </c>
      <c r="J6" s="455">
        <v>242189</v>
      </c>
      <c r="K6" s="455">
        <v>242217</v>
      </c>
      <c r="L6" s="455"/>
      <c r="M6" s="455" t="s">
        <v>1765</v>
      </c>
      <c r="N6" s="455">
        <v>242278</v>
      </c>
      <c r="O6" s="455">
        <v>242309</v>
      </c>
      <c r="P6" s="455"/>
      <c r="Q6" s="455">
        <v>242339</v>
      </c>
      <c r="R6" s="455">
        <v>242370</v>
      </c>
      <c r="S6" s="455">
        <v>242401</v>
      </c>
      <c r="T6" s="456" t="s">
        <v>266</v>
      </c>
      <c r="U6" s="1080" t="s">
        <v>267</v>
      </c>
    </row>
    <row r="7" spans="1:22">
      <c r="A7" s="507"/>
      <c r="B7" s="508" t="s">
        <v>268</v>
      </c>
      <c r="C7" s="509"/>
      <c r="D7" s="510"/>
      <c r="E7" s="511"/>
      <c r="F7" s="511"/>
      <c r="G7" s="511"/>
      <c r="H7" s="512">
        <f>SUM(E7:G7)</f>
        <v>0</v>
      </c>
      <c r="I7" s="511"/>
      <c r="J7" s="511"/>
      <c r="K7" s="511"/>
      <c r="L7" s="512">
        <f>SUM(I7:K7)</f>
        <v>0</v>
      </c>
      <c r="M7" s="511"/>
      <c r="N7" s="511"/>
      <c r="O7" s="511"/>
      <c r="P7" s="512">
        <f>SUM(M7:O7)</f>
        <v>0</v>
      </c>
      <c r="Q7" s="511"/>
      <c r="R7" s="511"/>
      <c r="S7" s="511"/>
      <c r="T7" s="511"/>
      <c r="U7" s="1081"/>
    </row>
    <row r="8" spans="1:22" s="73" customFormat="1" ht="18.75">
      <c r="A8" s="594" t="s">
        <v>1096</v>
      </c>
      <c r="B8" s="514"/>
      <c r="C8" s="515"/>
      <c r="D8" s="514"/>
      <c r="E8" s="514"/>
      <c r="F8" s="514"/>
      <c r="G8" s="514"/>
      <c r="H8" s="513">
        <f>SUM(C8:G8)</f>
        <v>0</v>
      </c>
      <c r="I8" s="514"/>
      <c r="J8" s="514"/>
      <c r="K8" s="513">
        <f>SUM(I8:J8)</f>
        <v>0</v>
      </c>
      <c r="L8" s="513">
        <f t="shared" ref="L8:U8" si="0">SUM(J8:K8)</f>
        <v>0</v>
      </c>
      <c r="M8" s="513">
        <f t="shared" si="0"/>
        <v>0</v>
      </c>
      <c r="N8" s="513">
        <f t="shared" si="0"/>
        <v>0</v>
      </c>
      <c r="O8" s="513">
        <f t="shared" si="0"/>
        <v>0</v>
      </c>
      <c r="P8" s="513">
        <f t="shared" si="0"/>
        <v>0</v>
      </c>
      <c r="Q8" s="513">
        <f t="shared" si="0"/>
        <v>0</v>
      </c>
      <c r="R8" s="513">
        <f t="shared" si="0"/>
        <v>0</v>
      </c>
      <c r="S8" s="513">
        <f t="shared" si="0"/>
        <v>0</v>
      </c>
      <c r="T8" s="513">
        <f t="shared" si="0"/>
        <v>0</v>
      </c>
      <c r="U8" s="514">
        <f t="shared" si="0"/>
        <v>0</v>
      </c>
    </row>
    <row r="9" spans="1:22" s="73" customFormat="1" ht="18.75">
      <c r="A9" s="991">
        <v>1.1000000000000001</v>
      </c>
      <c r="B9" s="992" t="s">
        <v>1125</v>
      </c>
      <c r="C9" s="993"/>
      <c r="D9" s="987"/>
      <c r="E9" s="987"/>
      <c r="F9" s="987"/>
      <c r="G9" s="987"/>
      <c r="H9" s="986">
        <f t="shared" ref="H9:H15" si="1">SUM(C9:G9)</f>
        <v>0</v>
      </c>
      <c r="I9" s="987"/>
      <c r="J9" s="987"/>
      <c r="K9" s="986">
        <f>SUM(I9:J9)</f>
        <v>0</v>
      </c>
      <c r="L9" s="994"/>
      <c r="M9" s="995"/>
      <c r="N9" s="995"/>
      <c r="O9" s="996"/>
      <c r="P9" s="995"/>
      <c r="Q9" s="995"/>
      <c r="R9" s="995"/>
      <c r="S9" s="995"/>
      <c r="T9" s="995"/>
      <c r="U9" s="987"/>
    </row>
    <row r="10" spans="1:22" s="73" customFormat="1" ht="18.75">
      <c r="A10" s="991">
        <v>1.2</v>
      </c>
      <c r="B10" s="992" t="s">
        <v>204</v>
      </c>
      <c r="C10" s="993"/>
      <c r="D10" s="987"/>
      <c r="E10" s="987"/>
      <c r="F10" s="987"/>
      <c r="G10" s="987"/>
      <c r="H10" s="986">
        <f t="shared" si="1"/>
        <v>0</v>
      </c>
      <c r="I10" s="987"/>
      <c r="J10" s="987"/>
      <c r="K10" s="986">
        <f t="shared" ref="K10:K58" si="2">SUM(I10:J10)</f>
        <v>0</v>
      </c>
      <c r="L10" s="994"/>
      <c r="M10" s="995"/>
      <c r="N10" s="995"/>
      <c r="O10" s="996"/>
      <c r="P10" s="995"/>
      <c r="Q10" s="995"/>
      <c r="R10" s="995"/>
      <c r="S10" s="995"/>
      <c r="T10" s="995"/>
      <c r="U10" s="987"/>
    </row>
    <row r="11" spans="1:22" s="73" customFormat="1" ht="18.75">
      <c r="A11" s="991">
        <v>1.3</v>
      </c>
      <c r="B11" s="992" t="s">
        <v>205</v>
      </c>
      <c r="C11" s="993"/>
      <c r="D11" s="987"/>
      <c r="E11" s="987"/>
      <c r="F11" s="987"/>
      <c r="G11" s="987"/>
      <c r="H11" s="986">
        <f>SUM(C11:G11)</f>
        <v>0</v>
      </c>
      <c r="I11" s="987"/>
      <c r="J11" s="987"/>
      <c r="K11" s="986">
        <f t="shared" si="2"/>
        <v>0</v>
      </c>
      <c r="L11" s="994"/>
      <c r="M11" s="995"/>
      <c r="N11" s="995"/>
      <c r="O11" s="996"/>
      <c r="P11" s="995"/>
      <c r="Q11" s="995"/>
      <c r="R11" s="995"/>
      <c r="S11" s="995"/>
      <c r="T11" s="995"/>
      <c r="U11" s="987"/>
    </row>
    <row r="12" spans="1:22" s="73" customFormat="1" ht="37.5">
      <c r="A12" s="991">
        <v>1.4</v>
      </c>
      <c r="B12" s="992" t="s">
        <v>227</v>
      </c>
      <c r="C12" s="993"/>
      <c r="D12" s="987"/>
      <c r="E12" s="987"/>
      <c r="F12" s="987"/>
      <c r="G12" s="987"/>
      <c r="H12" s="986">
        <f t="shared" si="1"/>
        <v>0</v>
      </c>
      <c r="I12" s="987"/>
      <c r="J12" s="987"/>
      <c r="K12" s="986">
        <f t="shared" si="2"/>
        <v>0</v>
      </c>
      <c r="L12" s="994"/>
      <c r="M12" s="986">
        <f>H12+K12+L12</f>
        <v>0</v>
      </c>
      <c r="N12" s="995"/>
      <c r="O12" s="996"/>
      <c r="P12" s="995"/>
      <c r="Q12" s="995"/>
      <c r="R12" s="995"/>
      <c r="S12" s="995"/>
      <c r="T12" s="995"/>
      <c r="U12" s="1087" t="s">
        <v>423</v>
      </c>
    </row>
    <row r="13" spans="1:22">
      <c r="A13" s="991">
        <v>1.6</v>
      </c>
      <c r="B13" s="992" t="s">
        <v>1124</v>
      </c>
      <c r="C13" s="993"/>
      <c r="D13" s="987"/>
      <c r="E13" s="987"/>
      <c r="F13" s="987"/>
      <c r="G13" s="987"/>
      <c r="H13" s="986">
        <f>SUM(C13:G13)</f>
        <v>0</v>
      </c>
      <c r="I13" s="987"/>
      <c r="J13" s="987"/>
      <c r="K13" s="986">
        <f>SUM(I13:J13)</f>
        <v>0</v>
      </c>
      <c r="L13" s="994"/>
      <c r="M13" s="986">
        <f>H13+K13+L13</f>
        <v>0</v>
      </c>
      <c r="N13" s="995"/>
      <c r="O13" s="996"/>
      <c r="P13" s="995"/>
      <c r="Q13" s="995"/>
      <c r="R13" s="995"/>
      <c r="S13" s="995"/>
      <c r="T13" s="995"/>
      <c r="U13" s="1087" t="s">
        <v>423</v>
      </c>
      <c r="V13" s="516"/>
    </row>
    <row r="14" spans="1:22" s="73" customFormat="1" ht="18.75">
      <c r="A14" s="991">
        <v>1.5</v>
      </c>
      <c r="B14" s="992" t="s">
        <v>228</v>
      </c>
      <c r="C14" s="993"/>
      <c r="D14" s="987"/>
      <c r="E14" s="987"/>
      <c r="F14" s="987"/>
      <c r="G14" s="987"/>
      <c r="H14" s="986">
        <f>SUM(C14:G14)</f>
        <v>0</v>
      </c>
      <c r="I14" s="987"/>
      <c r="J14" s="987"/>
      <c r="K14" s="986">
        <f>SUM(I14:J14)</f>
        <v>0</v>
      </c>
      <c r="L14" s="994"/>
      <c r="M14" s="986">
        <f>H14+K14+L14</f>
        <v>0</v>
      </c>
      <c r="N14" s="995"/>
      <c r="O14" s="996"/>
      <c r="P14" s="995"/>
      <c r="Q14" s="995"/>
      <c r="R14" s="995"/>
      <c r="S14" s="995"/>
      <c r="T14" s="995"/>
      <c r="U14" s="1088" t="s">
        <v>423</v>
      </c>
    </row>
    <row r="15" spans="1:22" s="73" customFormat="1" ht="18.75">
      <c r="A15" s="991">
        <v>1.7</v>
      </c>
      <c r="B15" s="466" t="s">
        <v>1203</v>
      </c>
      <c r="C15" s="993">
        <f>'สรุปรายรับ -รายจ่าย วิลัย'!M13</f>
        <v>0</v>
      </c>
      <c r="D15" s="987"/>
      <c r="E15" s="987"/>
      <c r="F15" s="987"/>
      <c r="G15" s="987"/>
      <c r="H15" s="986">
        <f t="shared" si="1"/>
        <v>0</v>
      </c>
      <c r="I15" s="987"/>
      <c r="J15" s="987"/>
      <c r="K15" s="986">
        <f t="shared" si="2"/>
        <v>0</v>
      </c>
      <c r="L15" s="994"/>
      <c r="M15" s="986">
        <f>H15+K15+L15</f>
        <v>0</v>
      </c>
      <c r="N15" s="995"/>
      <c r="O15" s="996"/>
      <c r="P15" s="995"/>
      <c r="Q15" s="995"/>
      <c r="R15" s="995"/>
      <c r="S15" s="995"/>
      <c r="T15" s="995"/>
      <c r="U15" s="1088" t="s">
        <v>423</v>
      </c>
    </row>
    <row r="16" spans="1:22" s="73" customFormat="1" ht="18.75">
      <c r="A16" s="1671" t="s">
        <v>1097</v>
      </c>
      <c r="B16" s="1671"/>
      <c r="C16" s="305"/>
      <c r="D16" s="304"/>
      <c r="E16" s="304"/>
      <c r="F16" s="304"/>
      <c r="G16" s="304"/>
      <c r="H16" s="294"/>
      <c r="I16" s="304"/>
      <c r="J16" s="304"/>
      <c r="K16" s="294"/>
      <c r="L16" s="304"/>
      <c r="M16" s="304"/>
      <c r="N16" s="304"/>
      <c r="O16" s="304"/>
      <c r="P16" s="304"/>
      <c r="Q16" s="304"/>
      <c r="R16" s="304"/>
      <c r="S16" s="304"/>
      <c r="T16" s="304"/>
      <c r="U16" s="304"/>
    </row>
    <row r="17" spans="1:22" s="73" customFormat="1" ht="18.75">
      <c r="A17" s="1672" t="s">
        <v>1106</v>
      </c>
      <c r="B17" s="1672"/>
      <c r="C17" s="1118"/>
      <c r="D17" s="1119"/>
      <c r="E17" s="1119"/>
      <c r="F17" s="1119"/>
      <c r="G17" s="1119"/>
      <c r="H17" s="1120"/>
      <c r="I17" s="1119"/>
      <c r="J17" s="1119"/>
      <c r="K17" s="1120"/>
      <c r="L17" s="1119"/>
      <c r="M17" s="1119"/>
      <c r="N17" s="1119"/>
      <c r="O17" s="1119"/>
      <c r="P17" s="1119"/>
      <c r="Q17" s="1119"/>
      <c r="R17" s="1119"/>
      <c r="S17" s="1119"/>
      <c r="T17" s="1119"/>
      <c r="U17" s="1119"/>
    </row>
    <row r="18" spans="1:22" s="84" customFormat="1" ht="18.75">
      <c r="A18" s="998" t="s">
        <v>311</v>
      </c>
      <c r="B18" s="992" t="s">
        <v>206</v>
      </c>
      <c r="C18" s="993"/>
      <c r="D18" s="987"/>
      <c r="E18" s="987"/>
      <c r="F18" s="987"/>
      <c r="G18" s="987"/>
      <c r="H18" s="986">
        <f t="shared" ref="H18:H23" si="3">SUM(C18:G18)</f>
        <v>0</v>
      </c>
      <c r="I18" s="987"/>
      <c r="J18" s="987"/>
      <c r="K18" s="986">
        <f t="shared" si="2"/>
        <v>0</v>
      </c>
      <c r="L18" s="994"/>
      <c r="M18" s="986">
        <f t="shared" ref="M18:M23" si="4">H18+K18+L18</f>
        <v>0</v>
      </c>
      <c r="N18" s="999"/>
      <c r="O18" s="996"/>
      <c r="P18" s="999"/>
      <c r="Q18" s="999"/>
      <c r="R18" s="999"/>
      <c r="S18" s="999"/>
      <c r="T18" s="999"/>
      <c r="U18" s="995"/>
      <c r="V18" s="978"/>
    </row>
    <row r="19" spans="1:22" s="84" customFormat="1" ht="18.75">
      <c r="A19" s="998" t="s">
        <v>311</v>
      </c>
      <c r="B19" s="992" t="s">
        <v>229</v>
      </c>
      <c r="C19" s="993"/>
      <c r="D19" s="987"/>
      <c r="E19" s="987"/>
      <c r="F19" s="987"/>
      <c r="G19" s="987"/>
      <c r="H19" s="986">
        <f t="shared" si="3"/>
        <v>0</v>
      </c>
      <c r="I19" s="987"/>
      <c r="J19" s="987"/>
      <c r="K19" s="986">
        <f t="shared" si="2"/>
        <v>0</v>
      </c>
      <c r="L19" s="983"/>
      <c r="M19" s="986">
        <f t="shared" si="4"/>
        <v>0</v>
      </c>
      <c r="N19" s="999"/>
      <c r="O19" s="996"/>
      <c r="P19" s="999"/>
      <c r="Q19" s="999"/>
      <c r="R19" s="999"/>
      <c r="S19" s="999"/>
      <c r="T19" s="999"/>
      <c r="U19" s="995"/>
    </row>
    <row r="20" spans="1:22" s="84" customFormat="1" ht="18.75">
      <c r="A20" s="998" t="s">
        <v>311</v>
      </c>
      <c r="B20" s="992" t="s">
        <v>231</v>
      </c>
      <c r="C20" s="993"/>
      <c r="D20" s="987"/>
      <c r="E20" s="987"/>
      <c r="F20" s="987"/>
      <c r="G20" s="987"/>
      <c r="H20" s="986">
        <f t="shared" si="3"/>
        <v>0</v>
      </c>
      <c r="I20" s="987"/>
      <c r="J20" s="987"/>
      <c r="K20" s="986">
        <f t="shared" si="2"/>
        <v>0</v>
      </c>
      <c r="L20" s="994"/>
      <c r="M20" s="986">
        <f t="shared" si="4"/>
        <v>0</v>
      </c>
      <c r="N20" s="999"/>
      <c r="O20" s="996"/>
      <c r="P20" s="999"/>
      <c r="Q20" s="999"/>
      <c r="R20" s="999"/>
      <c r="S20" s="999"/>
      <c r="T20" s="999"/>
      <c r="U20" s="995"/>
    </row>
    <row r="21" spans="1:22" s="84" customFormat="1" ht="18.75">
      <c r="A21" s="998" t="s">
        <v>311</v>
      </c>
      <c r="B21" s="992" t="s">
        <v>207</v>
      </c>
      <c r="C21" s="993"/>
      <c r="D21" s="987"/>
      <c r="E21" s="987"/>
      <c r="F21" s="987"/>
      <c r="G21" s="987"/>
      <c r="H21" s="986">
        <f t="shared" si="3"/>
        <v>0</v>
      </c>
      <c r="I21" s="987"/>
      <c r="J21" s="987"/>
      <c r="K21" s="986">
        <f t="shared" si="2"/>
        <v>0</v>
      </c>
      <c r="L21" s="994"/>
      <c r="M21" s="986">
        <f t="shared" si="4"/>
        <v>0</v>
      </c>
      <c r="N21" s="999"/>
      <c r="O21" s="996"/>
      <c r="P21" s="999"/>
      <c r="Q21" s="999"/>
      <c r="R21" s="999"/>
      <c r="S21" s="999"/>
      <c r="T21" s="999"/>
      <c r="U21" s="995"/>
    </row>
    <row r="22" spans="1:22" s="84" customFormat="1" ht="37.5">
      <c r="A22" s="998" t="s">
        <v>311</v>
      </c>
      <c r="B22" s="992" t="s">
        <v>230</v>
      </c>
      <c r="C22" s="993"/>
      <c r="D22" s="987"/>
      <c r="E22" s="987"/>
      <c r="F22" s="987"/>
      <c r="G22" s="987"/>
      <c r="H22" s="986">
        <f t="shared" si="3"/>
        <v>0</v>
      </c>
      <c r="I22" s="987"/>
      <c r="J22" s="987"/>
      <c r="K22" s="986">
        <f t="shared" si="2"/>
        <v>0</v>
      </c>
      <c r="L22" s="994"/>
      <c r="M22" s="986">
        <f t="shared" si="4"/>
        <v>0</v>
      </c>
      <c r="N22" s="999"/>
      <c r="O22" s="996"/>
      <c r="P22" s="999"/>
      <c r="Q22" s="999"/>
      <c r="R22" s="999"/>
      <c r="S22" s="999"/>
      <c r="T22" s="999"/>
      <c r="U22" s="995"/>
    </row>
    <row r="23" spans="1:22" s="84" customFormat="1" ht="37.5">
      <c r="A23" s="998" t="s">
        <v>311</v>
      </c>
      <c r="B23" s="992" t="s">
        <v>208</v>
      </c>
      <c r="C23" s="993"/>
      <c r="D23" s="987"/>
      <c r="E23" s="987"/>
      <c r="F23" s="987"/>
      <c r="G23" s="987"/>
      <c r="H23" s="986">
        <f t="shared" si="3"/>
        <v>0</v>
      </c>
      <c r="I23" s="987"/>
      <c r="J23" s="987"/>
      <c r="K23" s="986">
        <f t="shared" si="2"/>
        <v>0</v>
      </c>
      <c r="L23" s="994"/>
      <c r="M23" s="986">
        <f t="shared" si="4"/>
        <v>0</v>
      </c>
      <c r="N23" s="999"/>
      <c r="O23" s="996"/>
      <c r="P23" s="999"/>
      <c r="Q23" s="999"/>
      <c r="R23" s="999"/>
      <c r="S23" s="999"/>
      <c r="T23" s="999"/>
      <c r="U23" s="995"/>
    </row>
    <row r="24" spans="1:22" s="84" customFormat="1" ht="18.75">
      <c r="A24" s="1672" t="s">
        <v>1107</v>
      </c>
      <c r="B24" s="1672"/>
      <c r="C24" s="1118"/>
      <c r="D24" s="1119"/>
      <c r="E24" s="1119"/>
      <c r="F24" s="1119"/>
      <c r="G24" s="1119"/>
      <c r="H24" s="1120"/>
      <c r="I24" s="1119"/>
      <c r="J24" s="1119"/>
      <c r="K24" s="1120"/>
      <c r="L24" s="1119"/>
      <c r="M24" s="1119"/>
      <c r="N24" s="1119"/>
      <c r="O24" s="1119"/>
      <c r="P24" s="1119"/>
      <c r="Q24" s="1119"/>
      <c r="R24" s="1119"/>
      <c r="S24" s="1119"/>
      <c r="T24" s="1119"/>
      <c r="U24" s="1119">
        <f>U27+U28+U29+U30+U32</f>
        <v>1238300</v>
      </c>
    </row>
    <row r="25" spans="1:22" s="84" customFormat="1" ht="18.75">
      <c r="A25" s="998" t="s">
        <v>311</v>
      </c>
      <c r="B25" s="992" t="s">
        <v>209</v>
      </c>
      <c r="C25" s="993"/>
      <c r="D25" s="987"/>
      <c r="E25" s="987"/>
      <c r="F25" s="987"/>
      <c r="G25" s="987"/>
      <c r="H25" s="986">
        <f>SUM(C25:G25)</f>
        <v>0</v>
      </c>
      <c r="I25" s="987"/>
      <c r="J25" s="987"/>
      <c r="K25" s="986">
        <f t="shared" si="2"/>
        <v>0</v>
      </c>
      <c r="L25" s="994"/>
      <c r="M25" s="986">
        <f>H25+K25+L25</f>
        <v>0</v>
      </c>
      <c r="N25" s="999"/>
      <c r="O25" s="996"/>
      <c r="P25" s="999"/>
      <c r="Q25" s="999"/>
      <c r="R25" s="999"/>
      <c r="S25" s="999"/>
      <c r="T25" s="999"/>
      <c r="U25" s="995"/>
    </row>
    <row r="26" spans="1:22" s="84" customFormat="1" ht="18.75">
      <c r="A26" s="998" t="s">
        <v>311</v>
      </c>
      <c r="B26" s="992" t="s">
        <v>210</v>
      </c>
      <c r="C26" s="993"/>
      <c r="D26" s="987"/>
      <c r="E26" s="987"/>
      <c r="F26" s="987"/>
      <c r="G26" s="987"/>
      <c r="H26" s="986">
        <f t="shared" ref="H26:H32" si="5">SUM(C26:G26)</f>
        <v>0</v>
      </c>
      <c r="I26" s="987"/>
      <c r="J26" s="987"/>
      <c r="K26" s="986">
        <f t="shared" si="2"/>
        <v>0</v>
      </c>
      <c r="L26" s="994"/>
      <c r="M26" s="986">
        <f>H26+K26+L26</f>
        <v>0</v>
      </c>
      <c r="N26" s="999"/>
      <c r="O26" s="996"/>
      <c r="P26" s="999"/>
      <c r="Q26" s="999"/>
      <c r="R26" s="999"/>
      <c r="S26" s="999"/>
      <c r="T26" s="999"/>
      <c r="U26" s="997"/>
    </row>
    <row r="27" spans="1:22" s="84" customFormat="1" ht="37.5">
      <c r="A27" s="998" t="s">
        <v>311</v>
      </c>
      <c r="B27" s="992" t="s">
        <v>211</v>
      </c>
      <c r="C27" s="993"/>
      <c r="D27" s="987"/>
      <c r="E27" s="987"/>
      <c r="F27" s="987"/>
      <c r="G27" s="987"/>
      <c r="H27" s="986">
        <f t="shared" si="5"/>
        <v>0</v>
      </c>
      <c r="I27" s="987"/>
      <c r="J27" s="987"/>
      <c r="K27" s="986">
        <f t="shared" si="2"/>
        <v>0</v>
      </c>
      <c r="L27" s="983"/>
      <c r="M27" s="999"/>
      <c r="N27" s="999"/>
      <c r="O27" s="996"/>
      <c r="P27" s="999"/>
      <c r="Q27" s="999"/>
      <c r="R27" s="999"/>
      <c r="S27" s="999"/>
      <c r="T27" s="999"/>
      <c r="U27" s="987">
        <f>'ตอนที่ 3.2'!D28</f>
        <v>800000</v>
      </c>
      <c r="V27" s="977"/>
    </row>
    <row r="28" spans="1:22" s="84" customFormat="1" ht="18.75">
      <c r="A28" s="991" t="s">
        <v>311</v>
      </c>
      <c r="B28" s="992" t="s">
        <v>212</v>
      </c>
      <c r="C28" s="993"/>
      <c r="D28" s="987"/>
      <c r="E28" s="987"/>
      <c r="F28" s="987"/>
      <c r="G28" s="987"/>
      <c r="H28" s="986">
        <f t="shared" si="5"/>
        <v>0</v>
      </c>
      <c r="I28" s="987"/>
      <c r="J28" s="987"/>
      <c r="K28" s="986">
        <f t="shared" si="2"/>
        <v>0</v>
      </c>
      <c r="L28" s="983">
        <v>80000</v>
      </c>
      <c r="M28" s="999"/>
      <c r="N28" s="999"/>
      <c r="O28" s="996"/>
      <c r="P28" s="999"/>
      <c r="Q28" s="999"/>
      <c r="R28" s="999"/>
      <c r="S28" s="999"/>
      <c r="T28" s="999"/>
      <c r="U28" s="987">
        <f>'ตอนที่ 3.2'!D34</f>
        <v>55050</v>
      </c>
    </row>
    <row r="29" spans="1:22" s="84" customFormat="1" ht="18.75">
      <c r="A29" s="991" t="s">
        <v>311</v>
      </c>
      <c r="B29" s="992" t="s">
        <v>213</v>
      </c>
      <c r="C29" s="993"/>
      <c r="D29" s="987"/>
      <c r="E29" s="987"/>
      <c r="F29" s="987"/>
      <c r="G29" s="987"/>
      <c r="H29" s="986">
        <f t="shared" si="5"/>
        <v>0</v>
      </c>
      <c r="I29" s="987"/>
      <c r="J29" s="987"/>
      <c r="K29" s="986">
        <f t="shared" si="2"/>
        <v>0</v>
      </c>
      <c r="L29" s="983">
        <v>30000</v>
      </c>
      <c r="M29" s="999"/>
      <c r="N29" s="999"/>
      <c r="O29" s="996"/>
      <c r="P29" s="999"/>
      <c r="Q29" s="999"/>
      <c r="R29" s="999"/>
      <c r="S29" s="999"/>
      <c r="T29" s="999"/>
      <c r="U29" s="987">
        <f>'ตอนที่ 3.2'!D32</f>
        <v>150000</v>
      </c>
    </row>
    <row r="30" spans="1:22" s="84" customFormat="1" ht="18.75">
      <c r="A30" s="991" t="s">
        <v>311</v>
      </c>
      <c r="B30" s="992" t="s">
        <v>214</v>
      </c>
      <c r="C30" s="993"/>
      <c r="D30" s="987"/>
      <c r="E30" s="987"/>
      <c r="F30" s="987"/>
      <c r="G30" s="987"/>
      <c r="H30" s="986">
        <f t="shared" si="5"/>
        <v>0</v>
      </c>
      <c r="I30" s="987"/>
      <c r="J30" s="987"/>
      <c r="K30" s="986">
        <f t="shared" si="2"/>
        <v>0</v>
      </c>
      <c r="L30" s="983">
        <v>20000</v>
      </c>
      <c r="M30" s="999"/>
      <c r="N30" s="999"/>
      <c r="O30" s="996"/>
      <c r="P30" s="999"/>
      <c r="Q30" s="999"/>
      <c r="R30" s="999"/>
      <c r="S30" s="999"/>
      <c r="T30" s="999"/>
      <c r="U30" s="987">
        <f>'ตอนที่ 3.2'!D33</f>
        <v>150000</v>
      </c>
    </row>
    <row r="31" spans="1:22" s="84" customFormat="1" ht="18.75">
      <c r="A31" s="991" t="s">
        <v>311</v>
      </c>
      <c r="B31" s="992" t="s">
        <v>215</v>
      </c>
      <c r="C31" s="993"/>
      <c r="D31" s="987"/>
      <c r="E31" s="987"/>
      <c r="F31" s="987"/>
      <c r="G31" s="987"/>
      <c r="H31" s="986">
        <f t="shared" si="5"/>
        <v>0</v>
      </c>
      <c r="I31" s="987"/>
      <c r="J31" s="987"/>
      <c r="K31" s="986">
        <f t="shared" si="2"/>
        <v>0</v>
      </c>
      <c r="L31" s="994"/>
      <c r="M31" s="999"/>
      <c r="N31" s="999"/>
      <c r="O31" s="996"/>
      <c r="P31" s="999"/>
      <c r="Q31" s="999"/>
      <c r="R31" s="999"/>
      <c r="S31" s="999"/>
      <c r="T31" s="999"/>
      <c r="U31" s="987"/>
    </row>
    <row r="32" spans="1:22" s="84" customFormat="1" ht="19.5" customHeight="1">
      <c r="A32" s="991" t="s">
        <v>311</v>
      </c>
      <c r="B32" s="992" t="s">
        <v>647</v>
      </c>
      <c r="C32" s="993"/>
      <c r="D32" s="987"/>
      <c r="E32" s="987"/>
      <c r="F32" s="987"/>
      <c r="G32" s="987"/>
      <c r="H32" s="986">
        <f t="shared" si="5"/>
        <v>0</v>
      </c>
      <c r="I32" s="987"/>
      <c r="J32" s="987"/>
      <c r="K32" s="986">
        <f t="shared" si="2"/>
        <v>0</v>
      </c>
      <c r="L32" s="994"/>
      <c r="M32" s="999"/>
      <c r="N32" s="999"/>
      <c r="O32" s="996"/>
      <c r="P32" s="999"/>
      <c r="Q32" s="999"/>
      <c r="R32" s="999"/>
      <c r="S32" s="999"/>
      <c r="T32" s="999"/>
      <c r="U32" s="987">
        <f>'ตอนที่ 3.2'!D31</f>
        <v>83250</v>
      </c>
    </row>
    <row r="33" spans="1:22" s="84" customFormat="1" ht="18.75">
      <c r="A33" s="1672" t="s">
        <v>1108</v>
      </c>
      <c r="B33" s="1672"/>
      <c r="C33" s="1118"/>
      <c r="D33" s="1119"/>
      <c r="E33" s="1119"/>
      <c r="F33" s="1119"/>
      <c r="G33" s="1119"/>
      <c r="H33" s="1120"/>
      <c r="I33" s="1119"/>
      <c r="J33" s="1119"/>
      <c r="K33" s="1120"/>
      <c r="L33" s="1119"/>
      <c r="M33" s="1119"/>
      <c r="N33" s="1119"/>
      <c r="O33" s="1121"/>
      <c r="P33" s="1121"/>
      <c r="Q33" s="1121"/>
      <c r="R33" s="1121"/>
      <c r="S33" s="1121"/>
      <c r="T33" s="1121"/>
      <c r="U33" s="1122">
        <f>U34+U35+U36+U36</f>
        <v>1563624</v>
      </c>
    </row>
    <row r="34" spans="1:22" s="84" customFormat="1" ht="18.75">
      <c r="A34" s="991" t="s">
        <v>311</v>
      </c>
      <c r="B34" s="992" t="s">
        <v>216</v>
      </c>
      <c r="C34" s="993"/>
      <c r="D34" s="987"/>
      <c r="E34" s="987"/>
      <c r="F34" s="987"/>
      <c r="G34" s="987"/>
      <c r="H34" s="986">
        <f>SUM(C34:G34)</f>
        <v>0</v>
      </c>
      <c r="I34" s="987"/>
      <c r="J34" s="987"/>
      <c r="K34" s="986">
        <f t="shared" si="2"/>
        <v>0</v>
      </c>
      <c r="L34" s="983">
        <v>80000</v>
      </c>
      <c r="M34" s="999"/>
      <c r="N34" s="999"/>
      <c r="O34" s="996"/>
      <c r="P34" s="999"/>
      <c r="Q34" s="999"/>
      <c r="R34" s="999"/>
      <c r="S34" s="999"/>
      <c r="T34" s="999"/>
      <c r="U34" s="987">
        <f>'ตอนที่ 3.2'!D30</f>
        <v>270104</v>
      </c>
    </row>
    <row r="35" spans="1:22" s="84" customFormat="1" ht="18.75">
      <c r="A35" s="991" t="s">
        <v>311</v>
      </c>
      <c r="B35" s="992" t="s">
        <v>217</v>
      </c>
      <c r="C35" s="993"/>
      <c r="D35" s="987"/>
      <c r="E35" s="987"/>
      <c r="F35" s="987"/>
      <c r="G35" s="987"/>
      <c r="H35" s="986">
        <f t="shared" ref="H35:H44" si="6">SUM(C35:G35)</f>
        <v>0</v>
      </c>
      <c r="I35" s="987"/>
      <c r="J35" s="987"/>
      <c r="K35" s="986">
        <f t="shared" si="2"/>
        <v>0</v>
      </c>
      <c r="L35" s="983">
        <v>264000</v>
      </c>
      <c r="M35" s="999"/>
      <c r="N35" s="999"/>
      <c r="O35" s="996"/>
      <c r="P35" s="999"/>
      <c r="Q35" s="999"/>
      <c r="R35" s="999"/>
      <c r="S35" s="999"/>
      <c r="T35" s="999"/>
      <c r="U35" s="987">
        <f>'ตอนที่ 3.2'!D35</f>
        <v>486580</v>
      </c>
    </row>
    <row r="36" spans="1:22" s="84" customFormat="1" ht="18.75">
      <c r="A36" s="991" t="s">
        <v>311</v>
      </c>
      <c r="B36" s="992" t="s">
        <v>1281</v>
      </c>
      <c r="C36" s="993"/>
      <c r="D36" s="987"/>
      <c r="E36" s="987"/>
      <c r="F36" s="987"/>
      <c r="G36" s="987"/>
      <c r="H36" s="986">
        <f t="shared" si="6"/>
        <v>0</v>
      </c>
      <c r="I36" s="987"/>
      <c r="J36" s="987"/>
      <c r="K36" s="986">
        <f t="shared" si="2"/>
        <v>0</v>
      </c>
      <c r="L36" s="994"/>
      <c r="M36" s="999"/>
      <c r="N36" s="999"/>
      <c r="O36" s="996"/>
      <c r="P36" s="999"/>
      <c r="Q36" s="999"/>
      <c r="R36" s="999"/>
      <c r="S36" s="999"/>
      <c r="T36" s="999"/>
      <c r="U36" s="987">
        <f>'ตอนที่ 3.2'!D29</f>
        <v>403470</v>
      </c>
    </row>
    <row r="37" spans="1:22" s="84" customFormat="1" ht="18.75">
      <c r="A37" s="991" t="s">
        <v>311</v>
      </c>
      <c r="B37" s="992" t="s">
        <v>218</v>
      </c>
      <c r="C37" s="993"/>
      <c r="D37" s="987"/>
      <c r="E37" s="987"/>
      <c r="F37" s="987"/>
      <c r="G37" s="987"/>
      <c r="H37" s="986">
        <f t="shared" si="6"/>
        <v>0</v>
      </c>
      <c r="I37" s="987"/>
      <c r="J37" s="987"/>
      <c r="K37" s="986">
        <f t="shared" si="2"/>
        <v>0</v>
      </c>
      <c r="L37" s="994"/>
      <c r="M37" s="999"/>
      <c r="N37" s="999"/>
      <c r="O37" s="996"/>
      <c r="P37" s="999"/>
      <c r="Q37" s="999"/>
      <c r="R37" s="999"/>
      <c r="S37" s="999"/>
      <c r="T37" s="999"/>
      <c r="U37" s="987"/>
    </row>
    <row r="38" spans="1:22" s="84" customFormat="1" ht="18.75">
      <c r="A38" s="991" t="s">
        <v>311</v>
      </c>
      <c r="B38" s="992" t="s">
        <v>593</v>
      </c>
      <c r="C38" s="993"/>
      <c r="D38" s="987"/>
      <c r="E38" s="987"/>
      <c r="F38" s="987"/>
      <c r="G38" s="987"/>
      <c r="H38" s="986">
        <f t="shared" si="6"/>
        <v>0</v>
      </c>
      <c r="I38" s="987"/>
      <c r="J38" s="987"/>
      <c r="K38" s="986">
        <f t="shared" si="2"/>
        <v>0</v>
      </c>
      <c r="L38" s="994"/>
      <c r="M38" s="999"/>
      <c r="N38" s="999"/>
      <c r="O38" s="996"/>
      <c r="P38" s="999"/>
      <c r="Q38" s="999"/>
      <c r="R38" s="999"/>
      <c r="S38" s="999"/>
      <c r="T38" s="999"/>
      <c r="U38" s="987"/>
    </row>
    <row r="39" spans="1:22" s="84" customFormat="1" ht="18.75">
      <c r="A39" s="991" t="s">
        <v>311</v>
      </c>
      <c r="B39" s="992" t="s">
        <v>219</v>
      </c>
      <c r="C39" s="993"/>
      <c r="D39" s="987"/>
      <c r="E39" s="987"/>
      <c r="F39" s="987"/>
      <c r="G39" s="987"/>
      <c r="H39" s="986">
        <f t="shared" si="6"/>
        <v>0</v>
      </c>
      <c r="I39" s="987"/>
      <c r="J39" s="987"/>
      <c r="K39" s="986">
        <f t="shared" si="2"/>
        <v>0</v>
      </c>
      <c r="L39" s="994"/>
      <c r="M39" s="999"/>
      <c r="N39" s="999"/>
      <c r="O39" s="996"/>
      <c r="P39" s="999"/>
      <c r="Q39" s="999"/>
      <c r="R39" s="999"/>
      <c r="S39" s="999"/>
      <c r="T39" s="999"/>
      <c r="U39" s="987"/>
      <c r="V39" s="978"/>
    </row>
    <row r="40" spans="1:22" s="84" customFormat="1" ht="37.5">
      <c r="A40" s="991" t="s">
        <v>311</v>
      </c>
      <c r="B40" s="992" t="s">
        <v>220</v>
      </c>
      <c r="C40" s="993"/>
      <c r="D40" s="987"/>
      <c r="E40" s="987"/>
      <c r="F40" s="987"/>
      <c r="G40" s="987"/>
      <c r="H40" s="986">
        <f t="shared" si="6"/>
        <v>0</v>
      </c>
      <c r="I40" s="987"/>
      <c r="J40" s="987"/>
      <c r="K40" s="986">
        <f t="shared" si="2"/>
        <v>0</v>
      </c>
      <c r="L40" s="994"/>
      <c r="M40" s="999"/>
      <c r="N40" s="999"/>
      <c r="O40" s="996"/>
      <c r="P40" s="999"/>
      <c r="Q40" s="999"/>
      <c r="R40" s="999"/>
      <c r="S40" s="999"/>
      <c r="T40" s="999"/>
      <c r="U40" s="987"/>
    </row>
    <row r="41" spans="1:22" s="84" customFormat="1" ht="18.75">
      <c r="A41" s="991" t="s">
        <v>311</v>
      </c>
      <c r="B41" s="992" t="s">
        <v>221</v>
      </c>
      <c r="C41" s="993"/>
      <c r="D41" s="987"/>
      <c r="E41" s="987"/>
      <c r="F41" s="987"/>
      <c r="G41" s="987"/>
      <c r="H41" s="986">
        <f t="shared" si="6"/>
        <v>0</v>
      </c>
      <c r="I41" s="987"/>
      <c r="J41" s="987"/>
      <c r="K41" s="986">
        <f t="shared" si="2"/>
        <v>0</v>
      </c>
      <c r="L41" s="994"/>
      <c r="M41" s="999"/>
      <c r="N41" s="999"/>
      <c r="O41" s="996"/>
      <c r="P41" s="999"/>
      <c r="Q41" s="999"/>
      <c r="R41" s="999"/>
      <c r="S41" s="999"/>
      <c r="T41" s="999"/>
      <c r="U41" s="987"/>
    </row>
    <row r="42" spans="1:22" s="84" customFormat="1" ht="18.75">
      <c r="A42" s="991" t="s">
        <v>311</v>
      </c>
      <c r="B42" s="992" t="s">
        <v>222</v>
      </c>
      <c r="C42" s="993"/>
      <c r="D42" s="987"/>
      <c r="E42" s="987"/>
      <c r="F42" s="987"/>
      <c r="G42" s="987"/>
      <c r="H42" s="986">
        <f t="shared" si="6"/>
        <v>0</v>
      </c>
      <c r="I42" s="987"/>
      <c r="J42" s="987"/>
      <c r="K42" s="986">
        <f t="shared" si="2"/>
        <v>0</v>
      </c>
      <c r="L42" s="994"/>
      <c r="M42" s="999"/>
      <c r="N42" s="999"/>
      <c r="O42" s="996"/>
      <c r="P42" s="999"/>
      <c r="Q42" s="999"/>
      <c r="R42" s="999"/>
      <c r="S42" s="999"/>
      <c r="T42" s="999"/>
      <c r="U42" s="987"/>
    </row>
    <row r="43" spans="1:22" s="84" customFormat="1" ht="18.75">
      <c r="A43" s="991" t="s">
        <v>311</v>
      </c>
      <c r="B43" s="992" t="s">
        <v>422</v>
      </c>
      <c r="C43" s="993"/>
      <c r="D43" s="987"/>
      <c r="E43" s="987"/>
      <c r="F43" s="987"/>
      <c r="G43" s="987"/>
      <c r="H43" s="986">
        <f t="shared" si="6"/>
        <v>0</v>
      </c>
      <c r="I43" s="987"/>
      <c r="J43" s="987"/>
      <c r="K43" s="986">
        <f t="shared" si="2"/>
        <v>0</v>
      </c>
      <c r="L43" s="994"/>
      <c r="M43" s="999"/>
      <c r="N43" s="999"/>
      <c r="O43" s="996"/>
      <c r="P43" s="999"/>
      <c r="Q43" s="999"/>
      <c r="R43" s="999"/>
      <c r="S43" s="999"/>
      <c r="T43" s="999"/>
      <c r="U43" s="987"/>
    </row>
    <row r="44" spans="1:22" s="84" customFormat="1" ht="18.75">
      <c r="A44" s="991" t="s">
        <v>311</v>
      </c>
      <c r="B44" s="992" t="s">
        <v>630</v>
      </c>
      <c r="C44" s="993"/>
      <c r="D44" s="987"/>
      <c r="E44" s="987"/>
      <c r="F44" s="987"/>
      <c r="G44" s="987"/>
      <c r="H44" s="986">
        <f t="shared" si="6"/>
        <v>0</v>
      </c>
      <c r="I44" s="987"/>
      <c r="J44" s="987"/>
      <c r="K44" s="986">
        <f t="shared" si="2"/>
        <v>0</v>
      </c>
      <c r="L44" s="994"/>
      <c r="M44" s="999"/>
      <c r="N44" s="999"/>
      <c r="O44" s="996"/>
      <c r="P44" s="999"/>
      <c r="Q44" s="999"/>
      <c r="R44" s="999"/>
      <c r="S44" s="999"/>
      <c r="T44" s="999"/>
      <c r="U44" s="987"/>
    </row>
    <row r="45" spans="1:22" s="84" customFormat="1" ht="18.75">
      <c r="A45" s="1672" t="s">
        <v>1109</v>
      </c>
      <c r="B45" s="1672"/>
      <c r="C45" s="1118"/>
      <c r="D45" s="1119"/>
      <c r="E45" s="1119"/>
      <c r="F45" s="1119"/>
      <c r="G45" s="1119"/>
      <c r="H45" s="1120"/>
      <c r="I45" s="1119"/>
      <c r="J45" s="1119"/>
      <c r="K45" s="1120"/>
      <c r="L45" s="1119"/>
      <c r="M45" s="1119"/>
      <c r="N45" s="1119"/>
      <c r="O45" s="1119"/>
      <c r="P45" s="1119"/>
      <c r="Q45" s="1119"/>
      <c r="R45" s="1119"/>
      <c r="S45" s="1119"/>
      <c r="T45" s="1119"/>
      <c r="U45" s="1119">
        <f>U46+U47+U48</f>
        <v>1018983</v>
      </c>
    </row>
    <row r="46" spans="1:22" s="84" customFormat="1" ht="18.75">
      <c r="A46" s="991" t="s">
        <v>311</v>
      </c>
      <c r="B46" s="992" t="s">
        <v>223</v>
      </c>
      <c r="C46" s="993"/>
      <c r="D46" s="987"/>
      <c r="E46" s="987"/>
      <c r="F46" s="987"/>
      <c r="G46" s="987"/>
      <c r="H46" s="986">
        <f>SUM(C46:G46)</f>
        <v>0</v>
      </c>
      <c r="I46" s="987"/>
      <c r="J46" s="987"/>
      <c r="K46" s="986">
        <f t="shared" si="2"/>
        <v>0</v>
      </c>
      <c r="L46" s="983">
        <v>30000</v>
      </c>
      <c r="M46" s="986"/>
      <c r="N46" s="999"/>
      <c r="O46" s="996"/>
      <c r="P46" s="999"/>
      <c r="Q46" s="999"/>
      <c r="R46" s="999"/>
      <c r="S46" s="999"/>
      <c r="T46" s="999"/>
      <c r="U46" s="997">
        <v>18983</v>
      </c>
    </row>
    <row r="47" spans="1:22" s="84" customFormat="1" ht="18.75">
      <c r="A47" s="991" t="s">
        <v>311</v>
      </c>
      <c r="B47" s="992" t="s">
        <v>224</v>
      </c>
      <c r="C47" s="993"/>
      <c r="D47" s="987"/>
      <c r="E47" s="987"/>
      <c r="F47" s="987"/>
      <c r="G47" s="987"/>
      <c r="H47" s="986">
        <f>SUM(C47:G47)</f>
        <v>0</v>
      </c>
      <c r="I47" s="987"/>
      <c r="J47" s="987"/>
      <c r="K47" s="986">
        <f t="shared" si="2"/>
        <v>0</v>
      </c>
      <c r="L47" s="983">
        <v>80000</v>
      </c>
      <c r="M47" s="986"/>
      <c r="N47" s="999"/>
      <c r="O47" s="996"/>
      <c r="P47" s="999"/>
      <c r="Q47" s="999"/>
      <c r="R47" s="999"/>
      <c r="S47" s="999"/>
      <c r="T47" s="999"/>
      <c r="U47" s="997">
        <v>120000</v>
      </c>
      <c r="V47" s="978"/>
    </row>
    <row r="48" spans="1:22" s="84" customFormat="1" ht="18.75">
      <c r="A48" s="991" t="s">
        <v>311</v>
      </c>
      <c r="B48" s="992" t="s">
        <v>225</v>
      </c>
      <c r="C48" s="993"/>
      <c r="D48" s="987"/>
      <c r="E48" s="987"/>
      <c r="F48" s="987"/>
      <c r="G48" s="987"/>
      <c r="H48" s="986">
        <f>SUM(C48:G48)</f>
        <v>0</v>
      </c>
      <c r="I48" s="987"/>
      <c r="J48" s="987"/>
      <c r="K48" s="986">
        <f t="shared" si="2"/>
        <v>0</v>
      </c>
      <c r="L48" s="983"/>
      <c r="M48" s="986"/>
      <c r="N48" s="999"/>
      <c r="O48" s="996"/>
      <c r="P48" s="999"/>
      <c r="Q48" s="999"/>
      <c r="R48" s="999"/>
      <c r="S48" s="999"/>
      <c r="T48" s="999"/>
      <c r="U48" s="997">
        <v>880000</v>
      </c>
    </row>
    <row r="49" spans="1:22" s="84" customFormat="1" ht="18.75">
      <c r="A49" s="1671" t="s">
        <v>1132</v>
      </c>
      <c r="B49" s="1671"/>
      <c r="C49" s="305"/>
      <c r="D49" s="304"/>
      <c r="E49" s="304"/>
      <c r="F49" s="304"/>
      <c r="G49" s="304"/>
      <c r="H49" s="294"/>
      <c r="I49" s="304"/>
      <c r="J49" s="304"/>
      <c r="K49" s="294"/>
      <c r="L49" s="304"/>
      <c r="M49" s="304"/>
      <c r="N49" s="304"/>
      <c r="O49" s="304"/>
      <c r="P49" s="304"/>
      <c r="Q49" s="304"/>
      <c r="R49" s="304"/>
      <c r="S49" s="304"/>
      <c r="T49" s="304"/>
      <c r="U49" s="304">
        <f>U53+U54</f>
        <v>576750</v>
      </c>
    </row>
    <row r="50" spans="1:22" s="84" customFormat="1" ht="18.75">
      <c r="A50" s="1001" t="s">
        <v>1388</v>
      </c>
      <c r="B50" s="1002" t="s">
        <v>1387</v>
      </c>
      <c r="C50" s="993"/>
      <c r="D50" s="987"/>
      <c r="E50" s="987"/>
      <c r="F50" s="987"/>
      <c r="G50" s="987"/>
      <c r="H50" s="986">
        <f>SUM(C50:G50)</f>
        <v>0</v>
      </c>
      <c r="I50" s="987"/>
      <c r="J50" s="987"/>
      <c r="K50" s="986">
        <f t="shared" si="2"/>
        <v>0</v>
      </c>
      <c r="L50" s="994"/>
      <c r="M50" s="986"/>
      <c r="N50" s="999"/>
      <c r="O50" s="996"/>
      <c r="P50" s="999"/>
      <c r="Q50" s="999"/>
      <c r="R50" s="999"/>
      <c r="S50" s="999"/>
      <c r="T50" s="999"/>
      <c r="U50" s="997"/>
    </row>
    <row r="51" spans="1:22" s="84" customFormat="1" ht="18.75">
      <c r="A51" s="1003" t="s">
        <v>1385</v>
      </c>
      <c r="B51" s="1002" t="s">
        <v>1386</v>
      </c>
      <c r="C51" s="993"/>
      <c r="D51" s="987"/>
      <c r="E51" s="987"/>
      <c r="F51" s="987"/>
      <c r="G51" s="987"/>
      <c r="H51" s="986">
        <f>SUM(C51:G51)</f>
        <v>0</v>
      </c>
      <c r="I51" s="987"/>
      <c r="J51" s="987"/>
      <c r="K51" s="986">
        <f t="shared" si="2"/>
        <v>0</v>
      </c>
      <c r="L51" s="994"/>
      <c r="M51" s="986"/>
      <c r="N51" s="999"/>
      <c r="O51" s="996"/>
      <c r="P51" s="999"/>
      <c r="Q51" s="999"/>
      <c r="R51" s="999"/>
      <c r="S51" s="999"/>
      <c r="T51" s="999"/>
      <c r="U51" s="995"/>
    </row>
    <row r="52" spans="1:22" s="84" customFormat="1" ht="37.5">
      <c r="A52" s="1003" t="s">
        <v>1383</v>
      </c>
      <c r="B52" s="1004" t="s">
        <v>1384</v>
      </c>
      <c r="C52" s="993"/>
      <c r="D52" s="987"/>
      <c r="E52" s="987"/>
      <c r="F52" s="987"/>
      <c r="G52" s="987"/>
      <c r="H52" s="986"/>
      <c r="I52" s="987"/>
      <c r="J52" s="987"/>
      <c r="K52" s="986"/>
      <c r="L52" s="994"/>
      <c r="M52" s="986"/>
      <c r="N52" s="999"/>
      <c r="O52" s="996"/>
      <c r="P52" s="999"/>
      <c r="Q52" s="999"/>
      <c r="R52" s="999"/>
      <c r="S52" s="999"/>
      <c r="T52" s="999"/>
      <c r="U52" s="1021"/>
    </row>
    <row r="53" spans="1:22" s="84" customFormat="1" ht="37.5">
      <c r="A53" s="1487" t="s">
        <v>423</v>
      </c>
      <c r="B53" s="821" t="s">
        <v>1727</v>
      </c>
      <c r="C53" s="993"/>
      <c r="D53" s="987"/>
      <c r="E53" s="987"/>
      <c r="F53" s="987"/>
      <c r="G53" s="987"/>
      <c r="H53" s="986"/>
      <c r="I53" s="987"/>
      <c r="J53" s="987"/>
      <c r="K53" s="986"/>
      <c r="L53" s="994"/>
      <c r="M53" s="986"/>
      <c r="N53" s="999"/>
      <c r="O53" s="996"/>
      <c r="P53" s="999"/>
      <c r="Q53" s="999"/>
      <c r="R53" s="999"/>
      <c r="S53" s="999"/>
      <c r="T53" s="999"/>
      <c r="U53" s="1079">
        <f>'ตอนที่ 3.2'!D42</f>
        <v>516750</v>
      </c>
    </row>
    <row r="54" spans="1:22" s="84" customFormat="1" ht="37.5">
      <c r="A54" s="991" t="s">
        <v>311</v>
      </c>
      <c r="B54" s="1006" t="s">
        <v>1324</v>
      </c>
      <c r="C54" s="993"/>
      <c r="D54" s="987"/>
      <c r="E54" s="987"/>
      <c r="F54" s="987"/>
      <c r="G54" s="987"/>
      <c r="H54" s="986"/>
      <c r="I54" s="987"/>
      <c r="J54" s="987"/>
      <c r="K54" s="986"/>
      <c r="L54" s="993">
        <f>'ตอนที่ 3.2'!D41</f>
        <v>60000</v>
      </c>
      <c r="M54" s="999"/>
      <c r="N54" s="999"/>
      <c r="O54" s="996"/>
      <c r="P54" s="999"/>
      <c r="Q54" s="999"/>
      <c r="R54" s="999"/>
      <c r="S54" s="999"/>
      <c r="T54" s="999"/>
      <c r="U54" s="987">
        <f>'ตอนที่ 3.2'!D41</f>
        <v>60000</v>
      </c>
    </row>
    <row r="55" spans="1:22" s="84" customFormat="1">
      <c r="A55" s="1671" t="s">
        <v>1099</v>
      </c>
      <c r="B55" s="1671"/>
      <c r="C55" s="305"/>
      <c r="D55" s="304"/>
      <c r="E55" s="304"/>
      <c r="F55" s="304"/>
      <c r="G55" s="304"/>
      <c r="H55" s="294"/>
      <c r="I55" s="304"/>
      <c r="J55" s="304"/>
      <c r="K55" s="294"/>
      <c r="L55" s="304"/>
      <c r="M55" s="304"/>
      <c r="N55" s="304"/>
      <c r="O55" s="310"/>
      <c r="P55" s="310"/>
      <c r="Q55" s="310"/>
      <c r="R55" s="310"/>
      <c r="S55" s="310"/>
      <c r="T55" s="310"/>
      <c r="U55" s="1082">
        <f>U56+U59+U60+U61+U62+U63+U65</f>
        <v>3408430</v>
      </c>
    </row>
    <row r="56" spans="1:22" s="84" customFormat="1" ht="82.5" customHeight="1">
      <c r="A56" s="1007">
        <f>'ตอนที่ 3.3'!A63:B63</f>
        <v>5.0999999999999996</v>
      </c>
      <c r="B56" s="992" t="s">
        <v>1100</v>
      </c>
      <c r="C56" s="993"/>
      <c r="D56" s="987"/>
      <c r="E56" s="987"/>
      <c r="F56" s="987"/>
      <c r="G56" s="987"/>
      <c r="H56" s="986"/>
      <c r="I56" s="987"/>
      <c r="J56" s="987"/>
      <c r="K56" s="986"/>
      <c r="L56" s="994"/>
      <c r="M56" s="986"/>
      <c r="N56" s="999"/>
      <c r="O56" s="996"/>
      <c r="P56" s="999"/>
      <c r="Q56" s="999"/>
      <c r="R56" s="999"/>
      <c r="S56" s="999"/>
      <c r="T56" s="999"/>
      <c r="U56" s="997">
        <v>20000</v>
      </c>
    </row>
    <row r="57" spans="1:22" s="84" customFormat="1" ht="56.25">
      <c r="A57" s="1007">
        <v>4.2</v>
      </c>
      <c r="B57" s="992" t="s">
        <v>1104</v>
      </c>
      <c r="C57" s="993"/>
      <c r="D57" s="987"/>
      <c r="E57" s="987"/>
      <c r="F57" s="987"/>
      <c r="G57" s="987"/>
      <c r="H57" s="986"/>
      <c r="I57" s="987"/>
      <c r="J57" s="987"/>
      <c r="K57" s="986"/>
      <c r="L57" s="994"/>
      <c r="M57" s="986"/>
      <c r="N57" s="999"/>
      <c r="O57" s="996"/>
      <c r="P57" s="999"/>
      <c r="Q57" s="999"/>
      <c r="R57" s="999"/>
      <c r="S57" s="999"/>
      <c r="T57" s="999"/>
      <c r="U57" s="1089" t="s">
        <v>423</v>
      </c>
    </row>
    <row r="58" spans="1:22" s="84" customFormat="1" ht="18.75">
      <c r="A58" s="1007">
        <v>4.3</v>
      </c>
      <c r="B58" s="995" t="s">
        <v>1101</v>
      </c>
      <c r="C58" s="993"/>
      <c r="D58" s="987"/>
      <c r="E58" s="987"/>
      <c r="F58" s="987"/>
      <c r="G58" s="987"/>
      <c r="H58" s="986">
        <f>SUM(C58:G58)</f>
        <v>0</v>
      </c>
      <c r="I58" s="987"/>
      <c r="J58" s="987"/>
      <c r="K58" s="986">
        <f t="shared" si="2"/>
        <v>0</v>
      </c>
      <c r="L58" s="994"/>
      <c r="M58" s="986">
        <f>H58+K58+L58</f>
        <v>0</v>
      </c>
      <c r="N58" s="999"/>
      <c r="O58" s="996"/>
      <c r="P58" s="999"/>
      <c r="Q58" s="999"/>
      <c r="R58" s="999"/>
      <c r="S58" s="999"/>
      <c r="T58" s="999"/>
      <c r="U58" s="995"/>
    </row>
    <row r="59" spans="1:22" s="84" customFormat="1" ht="18.75">
      <c r="A59" s="1007"/>
      <c r="B59" s="1006" t="s">
        <v>559</v>
      </c>
      <c r="C59" s="993"/>
      <c r="D59" s="987"/>
      <c r="E59" s="987"/>
      <c r="F59" s="987"/>
      <c r="G59" s="987"/>
      <c r="H59" s="986"/>
      <c r="I59" s="987"/>
      <c r="J59" s="987"/>
      <c r="K59" s="986"/>
      <c r="L59" s="994"/>
      <c r="M59" s="986"/>
      <c r="N59" s="999"/>
      <c r="O59" s="996"/>
      <c r="P59" s="999"/>
      <c r="Q59" s="999"/>
      <c r="R59" s="999"/>
      <c r="S59" s="999"/>
      <c r="T59" s="999"/>
      <c r="U59" s="997">
        <v>580000</v>
      </c>
    </row>
    <row r="60" spans="1:22" s="84" customFormat="1" ht="18.75">
      <c r="A60" s="1007"/>
      <c r="B60" s="1006" t="s">
        <v>561</v>
      </c>
      <c r="C60" s="993"/>
      <c r="D60" s="987"/>
      <c r="E60" s="987"/>
      <c r="F60" s="987"/>
      <c r="G60" s="987"/>
      <c r="H60" s="986"/>
      <c r="I60" s="987"/>
      <c r="J60" s="987"/>
      <c r="K60" s="986"/>
      <c r="L60" s="994"/>
      <c r="M60" s="986"/>
      <c r="N60" s="999"/>
      <c r="O60" s="996"/>
      <c r="P60" s="999"/>
      <c r="Q60" s="999"/>
      <c r="R60" s="999"/>
      <c r="S60" s="999"/>
      <c r="T60" s="999"/>
      <c r="U60" s="997">
        <v>133400</v>
      </c>
    </row>
    <row r="61" spans="1:22" s="84" customFormat="1" ht="18.75">
      <c r="A61" s="1007"/>
      <c r="B61" s="1006" t="s">
        <v>562</v>
      </c>
      <c r="C61" s="993"/>
      <c r="D61" s="987"/>
      <c r="E61" s="987"/>
      <c r="F61" s="987"/>
      <c r="G61" s="987"/>
      <c r="H61" s="986"/>
      <c r="I61" s="987"/>
      <c r="J61" s="987"/>
      <c r="K61" s="986"/>
      <c r="L61" s="994"/>
      <c r="M61" s="986"/>
      <c r="N61" s="999"/>
      <c r="O61" s="1008"/>
      <c r="P61" s="999"/>
      <c r="Q61" s="999"/>
      <c r="R61" s="999"/>
      <c r="S61" s="999"/>
      <c r="T61" s="999"/>
      <c r="U61" s="997">
        <v>243000</v>
      </c>
      <c r="V61" s="978"/>
    </row>
    <row r="62" spans="1:22" s="84" customFormat="1" ht="37.5">
      <c r="A62" s="1007"/>
      <c r="B62" s="1006" t="s">
        <v>1335</v>
      </c>
      <c r="C62" s="993"/>
      <c r="D62" s="987"/>
      <c r="E62" s="987"/>
      <c r="F62" s="987"/>
      <c r="G62" s="987"/>
      <c r="H62" s="986"/>
      <c r="I62" s="987"/>
      <c r="J62" s="987"/>
      <c r="K62" s="986"/>
      <c r="L62" s="994"/>
      <c r="M62" s="986"/>
      <c r="N62" s="999"/>
      <c r="O62" s="1008"/>
      <c r="P62" s="999"/>
      <c r="Q62" s="999"/>
      <c r="R62" s="999"/>
      <c r="S62" s="999"/>
      <c r="T62" s="999"/>
      <c r="U62" s="997">
        <v>275500</v>
      </c>
    </row>
    <row r="63" spans="1:22" s="84" customFormat="1" ht="18.75">
      <c r="A63" s="1007"/>
      <c r="B63" s="1006" t="s">
        <v>564</v>
      </c>
      <c r="C63" s="993"/>
      <c r="D63" s="995"/>
      <c r="E63" s="987"/>
      <c r="F63" s="987"/>
      <c r="G63" s="987"/>
      <c r="H63" s="986"/>
      <c r="I63" s="987"/>
      <c r="J63" s="987"/>
      <c r="K63" s="986"/>
      <c r="L63" s="993"/>
      <c r="M63" s="986"/>
      <c r="N63" s="999"/>
      <c r="O63" s="996"/>
      <c r="P63" s="999"/>
      <c r="Q63" s="999"/>
      <c r="R63" s="999"/>
      <c r="S63" s="999"/>
      <c r="T63" s="999"/>
      <c r="U63" s="997">
        <v>2146530</v>
      </c>
    </row>
    <row r="64" spans="1:22" s="591" customFormat="1" ht="37.5">
      <c r="A64" s="1009" t="s">
        <v>1105</v>
      </c>
      <c r="B64" s="1010" t="s">
        <v>384</v>
      </c>
      <c r="C64" s="1011"/>
      <c r="D64" s="1012"/>
      <c r="E64" s="1012"/>
      <c r="F64" s="1012"/>
      <c r="G64" s="1012"/>
      <c r="H64" s="1013"/>
      <c r="I64" s="1014"/>
      <c r="J64" s="1012"/>
      <c r="K64" s="1013"/>
      <c r="L64" s="1015"/>
      <c r="M64" s="1013"/>
      <c r="N64" s="1016"/>
      <c r="O64" s="1017"/>
      <c r="P64" s="1018"/>
      <c r="Q64" s="1018"/>
      <c r="R64" s="1018"/>
      <c r="S64" s="1018"/>
      <c r="T64" s="1018"/>
      <c r="U64" s="1083"/>
      <c r="V64" s="979"/>
    </row>
    <row r="65" spans="1:22" s="84" customFormat="1" ht="37.5">
      <c r="A65" s="1007">
        <v>4.5</v>
      </c>
      <c r="B65" s="992" t="s">
        <v>1102</v>
      </c>
      <c r="C65" s="993"/>
      <c r="D65" s="987"/>
      <c r="E65" s="987"/>
      <c r="F65" s="987"/>
      <c r="G65" s="987"/>
      <c r="H65" s="986"/>
      <c r="I65" s="987"/>
      <c r="J65" s="987"/>
      <c r="K65" s="986"/>
      <c r="L65" s="983"/>
      <c r="M65" s="986"/>
      <c r="N65" s="999"/>
      <c r="O65" s="996"/>
      <c r="P65" s="999"/>
      <c r="Q65" s="999"/>
      <c r="R65" s="999"/>
      <c r="S65" s="999"/>
      <c r="T65" s="999"/>
      <c r="U65" s="997">
        <v>10000</v>
      </c>
    </row>
    <row r="66" spans="1:22" s="84" customFormat="1">
      <c r="A66" s="1671" t="str">
        <f>'ตอนที่ 3.3'!A62:O62</f>
        <v>5. งบรายจ่ายอื่น</v>
      </c>
      <c r="B66" s="1671"/>
      <c r="C66" s="305"/>
      <c r="D66" s="304"/>
      <c r="E66" s="304"/>
      <c r="F66" s="304"/>
      <c r="G66" s="304"/>
      <c r="H66" s="294"/>
      <c r="I66" s="304"/>
      <c r="J66" s="304"/>
      <c r="K66" s="294"/>
      <c r="L66" s="304"/>
      <c r="M66" s="304"/>
      <c r="N66" s="304"/>
      <c r="O66" s="1019"/>
      <c r="P66" s="1019"/>
      <c r="Q66" s="1019"/>
      <c r="R66" s="1019"/>
      <c r="S66" s="1019"/>
      <c r="T66" s="1019"/>
      <c r="U66" s="1082">
        <f>U67</f>
        <v>50000</v>
      </c>
    </row>
    <row r="67" spans="1:22" s="84" customFormat="1" ht="56.25">
      <c r="A67" s="991">
        <f>'ตอนที่ 3.3'!A63:B63</f>
        <v>5.0999999999999996</v>
      </c>
      <c r="B67" s="1020" t="s">
        <v>1549</v>
      </c>
      <c r="C67" s="1021"/>
      <c r="D67" s="1021"/>
      <c r="E67" s="1022"/>
      <c r="F67" s="1021"/>
      <c r="G67" s="1022"/>
      <c r="H67" s="1005"/>
      <c r="I67" s="1021"/>
      <c r="J67" s="1021"/>
      <c r="K67" s="986"/>
      <c r="L67" s="1005"/>
      <c r="M67" s="999"/>
      <c r="N67" s="999"/>
      <c r="O67" s="1023"/>
      <c r="P67" s="999"/>
      <c r="Q67" s="999"/>
      <c r="R67" s="999"/>
      <c r="S67" s="999"/>
      <c r="T67" s="999"/>
      <c r="U67" s="987">
        <v>50000</v>
      </c>
    </row>
    <row r="68" spans="1:22" s="84" customFormat="1" ht="40.5">
      <c r="A68" s="991">
        <v>5.2</v>
      </c>
      <c r="B68" s="1025" t="s">
        <v>1542</v>
      </c>
      <c r="C68" s="1021"/>
      <c r="D68" s="1021"/>
      <c r="E68" s="1021"/>
      <c r="F68" s="1021"/>
      <c r="G68" s="1021"/>
      <c r="H68" s="1005"/>
      <c r="I68" s="1021"/>
      <c r="J68" s="1021"/>
      <c r="K68" s="986"/>
      <c r="L68" s="1005"/>
      <c r="M68" s="1005"/>
      <c r="N68" s="999"/>
      <c r="O68" s="1023"/>
      <c r="P68" s="999"/>
      <c r="Q68" s="999"/>
      <c r="R68" s="999"/>
      <c r="S68" s="999"/>
      <c r="T68" s="999"/>
      <c r="U68" s="987">
        <f>'ตอนที่ 3.3'!N64</f>
        <v>0</v>
      </c>
    </row>
    <row r="69" spans="1:22" s="84" customFormat="1" ht="45" customHeight="1">
      <c r="A69" s="991">
        <v>5.3</v>
      </c>
      <c r="B69" s="1484" t="s">
        <v>1543</v>
      </c>
      <c r="C69" s="1021"/>
      <c r="D69" s="1021"/>
      <c r="E69" s="1021"/>
      <c r="F69" s="1026"/>
      <c r="G69" s="1027"/>
      <c r="H69" s="1005"/>
      <c r="I69" s="1021"/>
      <c r="J69" s="1021"/>
      <c r="K69" s="986"/>
      <c r="L69" s="1005"/>
      <c r="M69" s="999"/>
      <c r="N69" s="999"/>
      <c r="O69" s="1023"/>
      <c r="P69" s="999"/>
      <c r="Q69" s="999"/>
      <c r="R69" s="999"/>
      <c r="S69" s="999"/>
      <c r="T69" s="999"/>
      <c r="U69" s="987">
        <f>G69</f>
        <v>0</v>
      </c>
    </row>
    <row r="70" spans="1:22" s="84" customFormat="1" ht="81">
      <c r="A70" s="991">
        <v>5.4</v>
      </c>
      <c r="B70" s="1025" t="s">
        <v>1544</v>
      </c>
      <c r="C70" s="1021"/>
      <c r="D70" s="1021"/>
      <c r="E70" s="1021"/>
      <c r="F70" s="1026"/>
      <c r="G70" s="1021"/>
      <c r="H70" s="1005"/>
      <c r="I70" s="1021"/>
      <c r="J70" s="1021"/>
      <c r="K70" s="986"/>
      <c r="L70" s="1005"/>
      <c r="M70" s="999"/>
      <c r="N70" s="999"/>
      <c r="O70" s="1023"/>
      <c r="P70" s="999"/>
      <c r="Q70" s="999"/>
      <c r="R70" s="999"/>
      <c r="S70" s="999"/>
      <c r="T70" s="999"/>
      <c r="U70" s="987"/>
    </row>
    <row r="71" spans="1:22" s="84" customFormat="1" ht="81">
      <c r="A71" s="991">
        <v>5.5</v>
      </c>
      <c r="B71" s="1025" t="s">
        <v>1545</v>
      </c>
      <c r="C71" s="1021"/>
      <c r="D71" s="1021"/>
      <c r="E71" s="1021"/>
      <c r="F71" s="1021"/>
      <c r="G71" s="1021"/>
      <c r="H71" s="1005"/>
      <c r="I71" s="1021"/>
      <c r="J71" s="1021"/>
      <c r="K71" s="986"/>
      <c r="L71" s="1005"/>
      <c r="M71" s="999"/>
      <c r="N71" s="999"/>
      <c r="O71" s="1023"/>
      <c r="P71" s="999"/>
      <c r="Q71" s="999"/>
      <c r="R71" s="999"/>
      <c r="S71" s="999"/>
      <c r="T71" s="999"/>
      <c r="U71" s="987">
        <f>K71</f>
        <v>0</v>
      </c>
    </row>
    <row r="72" spans="1:22" s="84" customFormat="1" ht="108.75" customHeight="1">
      <c r="A72" s="991">
        <v>5.6</v>
      </c>
      <c r="B72" s="1484" t="s">
        <v>1546</v>
      </c>
      <c r="C72" s="1021"/>
      <c r="D72" s="1021"/>
      <c r="E72" s="1021"/>
      <c r="F72" s="1021"/>
      <c r="G72" s="1021"/>
      <c r="H72" s="1005"/>
      <c r="I72" s="1021"/>
      <c r="J72" s="1021"/>
      <c r="K72" s="986"/>
      <c r="L72" s="1005"/>
      <c r="M72" s="999"/>
      <c r="N72" s="999"/>
      <c r="O72" s="1023"/>
      <c r="P72" s="999"/>
      <c r="Q72" s="999"/>
      <c r="R72" s="999"/>
      <c r="S72" s="999"/>
      <c r="T72" s="999"/>
      <c r="U72" s="987">
        <f>I72</f>
        <v>0</v>
      </c>
    </row>
    <row r="73" spans="1:22" ht="72" customHeight="1">
      <c r="A73" s="1028" t="s">
        <v>1336</v>
      </c>
      <c r="B73" s="1484" t="s">
        <v>1547</v>
      </c>
      <c r="C73" s="463"/>
      <c r="D73" s="1029"/>
      <c r="E73" s="463"/>
      <c r="F73" s="1030"/>
      <c r="G73" s="1030"/>
      <c r="H73" s="1030"/>
      <c r="I73" s="1030"/>
      <c r="J73" s="1030"/>
      <c r="K73" s="1030"/>
      <c r="L73" s="1030"/>
      <c r="M73" s="1030"/>
      <c r="N73" s="1030"/>
      <c r="O73" s="1030"/>
      <c r="P73" s="1030"/>
      <c r="Q73" s="1030"/>
      <c r="R73" s="1030"/>
      <c r="S73" s="1030"/>
      <c r="T73" s="1030"/>
      <c r="U73" s="1084"/>
      <c r="V73" s="516"/>
    </row>
    <row r="74" spans="1:22" s="84" customFormat="1">
      <c r="A74" s="655" t="s">
        <v>1110</v>
      </c>
      <c r="B74" s="300"/>
      <c r="C74" s="307"/>
      <c r="D74" s="308"/>
      <c r="E74" s="308"/>
      <c r="F74" s="308"/>
      <c r="G74" s="308"/>
      <c r="H74" s="298"/>
      <c r="I74" s="308"/>
      <c r="J74" s="308"/>
      <c r="K74" s="294">
        <f>SUM(I74:J74)</f>
        <v>0</v>
      </c>
      <c r="L74" s="299"/>
      <c r="M74" s="294">
        <f>H74+K74+L74</f>
        <v>0</v>
      </c>
      <c r="N74" s="299"/>
      <c r="O74" s="310"/>
      <c r="P74" s="310"/>
      <c r="Q74" s="310"/>
      <c r="R74" s="310"/>
      <c r="S74" s="310"/>
      <c r="T74" s="310"/>
      <c r="U74" s="310"/>
      <c r="V74" s="978"/>
    </row>
    <row r="75" spans="1:22" s="457" customFormat="1">
      <c r="A75" s="1117" t="s">
        <v>1728</v>
      </c>
      <c r="B75" s="1106"/>
      <c r="C75" s="1118"/>
      <c r="D75" s="1119"/>
      <c r="E75" s="1119"/>
      <c r="F75" s="1119"/>
      <c r="G75" s="1119"/>
      <c r="H75" s="1120"/>
      <c r="I75" s="1119"/>
      <c r="J75" s="1119"/>
      <c r="K75" s="1120"/>
      <c r="L75" s="1119"/>
      <c r="M75" s="1119"/>
      <c r="N75" s="1119"/>
      <c r="O75" s="1119"/>
      <c r="P75" s="1119"/>
      <c r="Q75" s="1119"/>
      <c r="R75" s="1119"/>
      <c r="S75" s="1119"/>
      <c r="T75" s="1119"/>
      <c r="U75" s="1119"/>
      <c r="V75" s="459"/>
    </row>
    <row r="76" spans="1:22" s="457" customFormat="1" ht="39" customHeight="1">
      <c r="A76" s="1031" t="s">
        <v>1550</v>
      </c>
      <c r="B76" s="1032" t="s">
        <v>1328</v>
      </c>
      <c r="C76" s="993"/>
      <c r="D76" s="987"/>
      <c r="E76" s="987"/>
      <c r="F76" s="1033"/>
      <c r="G76" s="1033"/>
      <c r="H76" s="1034"/>
      <c r="I76" s="1033"/>
      <c r="J76" s="1033"/>
      <c r="K76" s="1034"/>
      <c r="L76" s="1035"/>
      <c r="M76" s="1034">
        <v>25000</v>
      </c>
      <c r="N76" s="1036"/>
      <c r="O76" s="1037"/>
      <c r="P76" s="1036"/>
      <c r="Q76" s="1036"/>
      <c r="R76" s="1036"/>
      <c r="S76" s="1036"/>
      <c r="T76" s="1036"/>
      <c r="U76" s="1085">
        <f>M76</f>
        <v>25000</v>
      </c>
    </row>
    <row r="77" spans="1:22" s="457" customFormat="1">
      <c r="A77" s="1039" t="s">
        <v>1551</v>
      </c>
      <c r="B77" s="1040" t="s">
        <v>1329</v>
      </c>
      <c r="C77" s="993"/>
      <c r="D77" s="987"/>
      <c r="E77" s="987"/>
      <c r="F77" s="1033"/>
      <c r="G77" s="1033"/>
      <c r="H77" s="1034"/>
      <c r="I77" s="1033"/>
      <c r="J77" s="1033"/>
      <c r="K77" s="1034"/>
      <c r="L77" s="1035"/>
      <c r="M77" s="1034"/>
      <c r="N77" s="1036"/>
      <c r="O77" s="1037"/>
      <c r="P77" s="1036"/>
      <c r="Q77" s="1036"/>
      <c r="R77" s="1036"/>
      <c r="S77" s="1036"/>
      <c r="T77" s="1036"/>
      <c r="U77" s="1085"/>
    </row>
    <row r="78" spans="1:22" s="457" customFormat="1" ht="42">
      <c r="A78" s="1031" t="s">
        <v>1552</v>
      </c>
      <c r="B78" s="1041" t="s">
        <v>1330</v>
      </c>
      <c r="C78" s="993"/>
      <c r="D78" s="987"/>
      <c r="E78" s="987"/>
      <c r="F78" s="1033"/>
      <c r="G78" s="1033"/>
      <c r="H78" s="1034"/>
      <c r="I78" s="1033"/>
      <c r="J78" s="1033"/>
      <c r="K78" s="1034"/>
      <c r="L78" s="1035"/>
      <c r="M78" s="1034"/>
      <c r="N78" s="1036"/>
      <c r="O78" s="1037"/>
      <c r="P78" s="1036"/>
      <c r="Q78" s="1036"/>
      <c r="R78" s="1036"/>
      <c r="S78" s="1036"/>
      <c r="T78" s="1036"/>
      <c r="U78" s="1085"/>
    </row>
    <row r="79" spans="1:22" s="457" customFormat="1" ht="84">
      <c r="A79" s="1031" t="s">
        <v>1553</v>
      </c>
      <c r="B79" s="1042" t="s">
        <v>1342</v>
      </c>
      <c r="C79" s="993"/>
      <c r="D79" s="987"/>
      <c r="E79" s="987"/>
      <c r="F79" s="987"/>
      <c r="G79" s="987"/>
      <c r="H79" s="986"/>
      <c r="I79" s="987"/>
      <c r="J79" s="987"/>
      <c r="K79" s="986"/>
      <c r="L79" s="994"/>
      <c r="M79" s="999"/>
      <c r="N79" s="999"/>
      <c r="O79" s="1023"/>
      <c r="P79" s="999"/>
      <c r="Q79" s="999"/>
      <c r="R79" s="999"/>
      <c r="S79" s="999"/>
      <c r="T79" s="999"/>
      <c r="U79" s="987"/>
    </row>
    <row r="80" spans="1:22" s="457" customFormat="1" ht="84">
      <c r="A80" s="1039" t="s">
        <v>1554</v>
      </c>
      <c r="B80" s="1043" t="s">
        <v>1343</v>
      </c>
      <c r="C80" s="993"/>
      <c r="D80" s="987"/>
      <c r="E80" s="987"/>
      <c r="F80" s="987"/>
      <c r="G80" s="987"/>
      <c r="H80" s="986"/>
      <c r="I80" s="1033"/>
      <c r="J80" s="1033"/>
      <c r="K80" s="1034"/>
      <c r="L80" s="1035"/>
      <c r="M80" s="1036"/>
      <c r="N80" s="1036"/>
      <c r="O80" s="1037"/>
      <c r="P80" s="1036"/>
      <c r="Q80" s="1036"/>
      <c r="R80" s="1036"/>
      <c r="S80" s="1036"/>
      <c r="T80" s="1036"/>
      <c r="U80" s="1033"/>
    </row>
    <row r="81" spans="1:22" s="457" customFormat="1" ht="55.5" customHeight="1">
      <c r="A81" s="1031" t="s">
        <v>1555</v>
      </c>
      <c r="B81" s="1043" t="s">
        <v>1580</v>
      </c>
      <c r="C81" s="993"/>
      <c r="D81" s="987"/>
      <c r="E81" s="987"/>
      <c r="F81" s="987"/>
      <c r="G81" s="987"/>
      <c r="H81" s="986"/>
      <c r="I81" s="1033"/>
      <c r="J81" s="1033"/>
      <c r="K81" s="1033"/>
      <c r="L81" s="1044"/>
      <c r="M81" s="1045"/>
      <c r="N81" s="1045"/>
      <c r="O81" s="1037"/>
      <c r="P81" s="1045"/>
      <c r="Q81" s="1045"/>
      <c r="R81" s="1045"/>
      <c r="S81" s="1045"/>
      <c r="T81" s="1045"/>
      <c r="U81" s="1033"/>
    </row>
    <row r="82" spans="1:22" s="457" customFormat="1" ht="65.25" customHeight="1">
      <c r="A82" s="1031" t="s">
        <v>1556</v>
      </c>
      <c r="B82" s="1488" t="s">
        <v>1344</v>
      </c>
      <c r="C82" s="993"/>
      <c r="D82" s="987"/>
      <c r="E82" s="987"/>
      <c r="F82" s="1046"/>
      <c r="G82" s="987"/>
      <c r="H82" s="986"/>
      <c r="I82" s="1033"/>
      <c r="J82" s="1033"/>
      <c r="K82" s="1034"/>
      <c r="L82" s="1035"/>
      <c r="M82" s="1036"/>
      <c r="N82" s="1036"/>
      <c r="O82" s="1037"/>
      <c r="P82" s="1036"/>
      <c r="Q82" s="1036"/>
      <c r="R82" s="1036"/>
      <c r="S82" s="1036"/>
      <c r="T82" s="1036"/>
      <c r="U82" s="1033"/>
    </row>
    <row r="83" spans="1:22" s="457" customFormat="1" ht="105">
      <c r="A83" s="1039" t="s">
        <v>1557</v>
      </c>
      <c r="B83" s="1043" t="s">
        <v>1345</v>
      </c>
      <c r="C83" s="993"/>
      <c r="D83" s="987"/>
      <c r="E83" s="987"/>
      <c r="F83" s="1046"/>
      <c r="G83" s="987"/>
      <c r="H83" s="986"/>
      <c r="I83" s="1033"/>
      <c r="J83" s="1033"/>
      <c r="K83" s="1034"/>
      <c r="L83" s="1035"/>
      <c r="M83" s="1036"/>
      <c r="N83" s="1036"/>
      <c r="O83" s="1037"/>
      <c r="P83" s="1036"/>
      <c r="Q83" s="1036"/>
      <c r="R83" s="1036"/>
      <c r="S83" s="1036"/>
      <c r="T83" s="1036"/>
      <c r="U83" s="1033"/>
    </row>
    <row r="84" spans="1:22" s="457" customFormat="1" ht="42">
      <c r="A84" s="1031" t="s">
        <v>1558</v>
      </c>
      <c r="B84" s="1043" t="s">
        <v>1346</v>
      </c>
      <c r="C84" s="993"/>
      <c r="D84" s="987"/>
      <c r="E84" s="987"/>
      <c r="F84" s="987"/>
      <c r="G84" s="987"/>
      <c r="H84" s="986"/>
      <c r="I84" s="1033"/>
      <c r="J84" s="1033"/>
      <c r="K84" s="1034"/>
      <c r="L84" s="1035"/>
      <c r="M84" s="1036"/>
      <c r="N84" s="1036"/>
      <c r="O84" s="1037"/>
      <c r="P84" s="1036"/>
      <c r="Q84" s="1036"/>
      <c r="R84" s="1090"/>
      <c r="S84" s="1036"/>
      <c r="T84" s="1096"/>
      <c r="U84" s="1033"/>
    </row>
    <row r="85" spans="1:22" s="457" customFormat="1" ht="48" customHeight="1">
      <c r="A85" s="1031" t="s">
        <v>1559</v>
      </c>
      <c r="B85" s="1488" t="s">
        <v>1347</v>
      </c>
      <c r="C85" s="993"/>
      <c r="D85" s="987"/>
      <c r="E85" s="987"/>
      <c r="F85" s="987"/>
      <c r="G85" s="987"/>
      <c r="H85" s="986"/>
      <c r="I85" s="1033"/>
      <c r="J85" s="1033"/>
      <c r="K85" s="1034"/>
      <c r="L85" s="1035"/>
      <c r="M85" s="1036"/>
      <c r="N85" s="1038"/>
      <c r="O85" s="1037"/>
      <c r="P85" s="1036"/>
      <c r="Q85" s="1036"/>
      <c r="R85" s="1090"/>
      <c r="S85" s="1036"/>
      <c r="T85" s="1096"/>
      <c r="U85" s="1033"/>
    </row>
    <row r="86" spans="1:22" s="457" customFormat="1" ht="84">
      <c r="A86" s="1039" t="s">
        <v>1560</v>
      </c>
      <c r="B86" s="1042" t="s">
        <v>1579</v>
      </c>
      <c r="C86" s="993"/>
      <c r="D86" s="987"/>
      <c r="E86" s="987"/>
      <c r="F86" s="987"/>
      <c r="G86" s="987"/>
      <c r="H86" s="986"/>
      <c r="I86" s="987"/>
      <c r="J86" s="987"/>
      <c r="K86" s="986"/>
      <c r="L86" s="994"/>
      <c r="M86" s="999"/>
      <c r="N86" s="1000"/>
      <c r="O86" s="1023"/>
      <c r="P86" s="999"/>
      <c r="Q86" s="999"/>
      <c r="R86" s="1091"/>
      <c r="S86" s="999"/>
      <c r="T86" s="654"/>
      <c r="U86" s="987"/>
    </row>
    <row r="87" spans="1:22" s="457" customFormat="1" ht="63">
      <c r="A87" s="1031" t="s">
        <v>1561</v>
      </c>
      <c r="B87" s="1032" t="s">
        <v>1348</v>
      </c>
      <c r="C87" s="993"/>
      <c r="D87" s="987"/>
      <c r="E87" s="987"/>
      <c r="F87" s="987"/>
      <c r="G87" s="987"/>
      <c r="H87" s="986"/>
      <c r="I87" s="987"/>
      <c r="J87" s="987"/>
      <c r="K87" s="986"/>
      <c r="L87" s="994"/>
      <c r="M87" s="999"/>
      <c r="N87" s="1000"/>
      <c r="O87" s="1023"/>
      <c r="P87" s="999"/>
      <c r="Q87" s="999"/>
      <c r="R87" s="1091"/>
      <c r="S87" s="999"/>
      <c r="T87" s="654"/>
      <c r="U87" s="987"/>
    </row>
    <row r="88" spans="1:22" s="457" customFormat="1" ht="84">
      <c r="A88" s="1031" t="s">
        <v>1562</v>
      </c>
      <c r="B88" s="1032" t="s">
        <v>1349</v>
      </c>
      <c r="C88" s="1047"/>
      <c r="D88" s="1033"/>
      <c r="E88" s="1033"/>
      <c r="F88" s="1033"/>
      <c r="G88" s="1033"/>
      <c r="H88" s="1034"/>
      <c r="I88" s="1033"/>
      <c r="J88" s="1033"/>
      <c r="K88" s="1034"/>
      <c r="L88" s="1035"/>
      <c r="M88" s="1036"/>
      <c r="N88" s="1038"/>
      <c r="O88" s="1037"/>
      <c r="P88" s="1036"/>
      <c r="Q88" s="1036"/>
      <c r="R88" s="1090"/>
      <c r="S88" s="1036"/>
      <c r="T88" s="1096"/>
      <c r="U88" s="1033"/>
    </row>
    <row r="89" spans="1:22" s="457" customFormat="1" ht="63">
      <c r="A89" s="1039" t="s">
        <v>1563</v>
      </c>
      <c r="B89" s="1032" t="s">
        <v>1350</v>
      </c>
      <c r="C89" s="1047"/>
      <c r="D89" s="1033"/>
      <c r="E89" s="1033"/>
      <c r="F89" s="1033"/>
      <c r="G89" s="1033"/>
      <c r="H89" s="1034"/>
      <c r="I89" s="1033"/>
      <c r="J89" s="1033"/>
      <c r="K89" s="1034"/>
      <c r="L89" s="1035"/>
      <c r="M89" s="1036"/>
      <c r="N89" s="1036"/>
      <c r="O89" s="1037"/>
      <c r="P89" s="1036"/>
      <c r="Q89" s="1036"/>
      <c r="R89" s="1090"/>
      <c r="S89" s="1036"/>
      <c r="T89" s="1096"/>
      <c r="U89" s="1033"/>
    </row>
    <row r="90" spans="1:22" s="457" customFormat="1" ht="63">
      <c r="A90" s="1031" t="s">
        <v>1564</v>
      </c>
      <c r="B90" s="1032" t="s">
        <v>1351</v>
      </c>
      <c r="C90" s="993"/>
      <c r="D90" s="987"/>
      <c r="E90" s="987"/>
      <c r="F90" s="987"/>
      <c r="G90" s="987"/>
      <c r="H90" s="986"/>
      <c r="I90" s="987"/>
      <c r="J90" s="987"/>
      <c r="K90" s="986"/>
      <c r="L90" s="986"/>
      <c r="M90" s="986"/>
      <c r="N90" s="986"/>
      <c r="O90" s="986"/>
      <c r="P90" s="986"/>
      <c r="Q90" s="986"/>
      <c r="R90" s="1092"/>
      <c r="S90" s="986"/>
      <c r="T90" s="1097"/>
      <c r="U90" s="987"/>
    </row>
    <row r="91" spans="1:22" s="457" customFormat="1">
      <c r="A91" s="1031" t="s">
        <v>1565</v>
      </c>
      <c r="B91" s="1048" t="s">
        <v>1352</v>
      </c>
      <c r="C91" s="993"/>
      <c r="D91" s="987"/>
      <c r="E91" s="987"/>
      <c r="F91" s="987"/>
      <c r="G91" s="987"/>
      <c r="H91" s="986"/>
      <c r="I91" s="1033"/>
      <c r="J91" s="1033"/>
      <c r="K91" s="1034"/>
      <c r="L91" s="1049"/>
      <c r="M91" s="1036"/>
      <c r="N91" s="1036"/>
      <c r="O91" s="1037"/>
      <c r="P91" s="1036"/>
      <c r="Q91" s="1036"/>
      <c r="R91" s="1090"/>
      <c r="S91" s="1036"/>
      <c r="T91" s="1096"/>
      <c r="U91" s="1033"/>
    </row>
    <row r="92" spans="1:22" s="457" customFormat="1" ht="84">
      <c r="A92" s="1039" t="s">
        <v>1566</v>
      </c>
      <c r="B92" s="1032" t="s">
        <v>1353</v>
      </c>
      <c r="C92" s="993"/>
      <c r="D92" s="987"/>
      <c r="E92" s="987"/>
      <c r="F92" s="987"/>
      <c r="G92" s="987"/>
      <c r="H92" s="986"/>
      <c r="I92" s="1033"/>
      <c r="J92" s="1033"/>
      <c r="K92" s="1034"/>
      <c r="L92" s="1035"/>
      <c r="M92" s="1036"/>
      <c r="N92" s="1036"/>
      <c r="O92" s="1037"/>
      <c r="P92" s="1036"/>
      <c r="Q92" s="1036"/>
      <c r="R92" s="1090"/>
      <c r="S92" s="1036"/>
      <c r="T92" s="1096"/>
      <c r="U92" s="1033"/>
    </row>
    <row r="93" spans="1:22" s="457" customFormat="1" ht="63">
      <c r="A93" s="1031" t="s">
        <v>1567</v>
      </c>
      <c r="B93" s="1032" t="s">
        <v>1354</v>
      </c>
      <c r="C93" s="993"/>
      <c r="D93" s="987"/>
      <c r="E93" s="987"/>
      <c r="F93" s="987"/>
      <c r="G93" s="987"/>
      <c r="H93" s="986"/>
      <c r="I93" s="987"/>
      <c r="J93" s="987"/>
      <c r="K93" s="986"/>
      <c r="L93" s="994"/>
      <c r="M93" s="999"/>
      <c r="N93" s="1005"/>
      <c r="O93" s="1023"/>
      <c r="P93" s="999"/>
      <c r="Q93" s="999"/>
      <c r="R93" s="1091"/>
      <c r="S93" s="999"/>
      <c r="T93" s="654"/>
      <c r="U93" s="987"/>
      <c r="V93" s="459"/>
    </row>
    <row r="94" spans="1:22" s="457" customFormat="1" ht="63">
      <c r="A94" s="1031" t="s">
        <v>1568</v>
      </c>
      <c r="B94" s="1032" t="s">
        <v>1355</v>
      </c>
      <c r="C94" s="993"/>
      <c r="D94" s="987"/>
      <c r="E94" s="987"/>
      <c r="F94" s="987"/>
      <c r="G94" s="987"/>
      <c r="H94" s="986"/>
      <c r="I94" s="987"/>
      <c r="J94" s="987"/>
      <c r="K94" s="986"/>
      <c r="L94" s="987"/>
      <c r="M94" s="987"/>
      <c r="N94" s="987"/>
      <c r="O94" s="987"/>
      <c r="P94" s="987"/>
      <c r="Q94" s="987"/>
      <c r="R94" s="1093"/>
      <c r="S94" s="987"/>
      <c r="T94" s="1098"/>
      <c r="U94" s="987"/>
    </row>
    <row r="95" spans="1:22" s="457" customFormat="1" ht="42">
      <c r="A95" s="1489" t="s">
        <v>1569</v>
      </c>
      <c r="B95" s="1485" t="s">
        <v>1766</v>
      </c>
      <c r="C95" s="993"/>
      <c r="D95" s="987"/>
      <c r="E95" s="987"/>
      <c r="F95" s="987"/>
      <c r="G95" s="987"/>
      <c r="H95" s="986"/>
      <c r="I95" s="987"/>
      <c r="J95" s="987"/>
      <c r="K95" s="986"/>
      <c r="L95" s="983"/>
      <c r="M95" s="999"/>
      <c r="N95" s="1036"/>
      <c r="O95" s="1037"/>
      <c r="P95" s="1036"/>
      <c r="Q95" s="1036"/>
      <c r="R95" s="1090"/>
      <c r="S95" s="1036"/>
      <c r="T95" s="1096"/>
      <c r="U95" s="1033"/>
    </row>
    <row r="96" spans="1:22" s="457" customFormat="1" ht="42">
      <c r="A96" s="1031" t="s">
        <v>1570</v>
      </c>
      <c r="B96" s="1032" t="s">
        <v>1356</v>
      </c>
      <c r="C96" s="993"/>
      <c r="D96" s="987"/>
      <c r="E96" s="987"/>
      <c r="F96" s="987"/>
      <c r="G96" s="987"/>
      <c r="H96" s="986"/>
      <c r="I96" s="987"/>
      <c r="J96" s="987"/>
      <c r="K96" s="986"/>
      <c r="L96" s="983"/>
      <c r="M96" s="999"/>
      <c r="N96" s="1036"/>
      <c r="O96" s="1037"/>
      <c r="P96" s="1036"/>
      <c r="Q96" s="1036"/>
      <c r="R96" s="1090"/>
      <c r="S96" s="1036"/>
      <c r="T96" s="1096"/>
      <c r="U96" s="1033"/>
    </row>
    <row r="97" spans="1:22" s="457" customFormat="1">
      <c r="A97" s="1031" t="s">
        <v>1571</v>
      </c>
      <c r="B97" s="215" t="s">
        <v>1767</v>
      </c>
      <c r="C97" s="993"/>
      <c r="D97" s="987"/>
      <c r="E97" s="987"/>
      <c r="F97" s="987"/>
      <c r="G97" s="987"/>
      <c r="H97" s="986"/>
      <c r="I97" s="987"/>
      <c r="J97" s="987"/>
      <c r="K97" s="986"/>
      <c r="L97" s="994"/>
      <c r="M97" s="999"/>
      <c r="N97" s="999"/>
      <c r="O97" s="1023"/>
      <c r="P97" s="999"/>
      <c r="Q97" s="999"/>
      <c r="R97" s="1091"/>
      <c r="S97" s="999"/>
      <c r="T97" s="654"/>
      <c r="U97" s="987"/>
    </row>
    <row r="98" spans="1:22" s="457" customFormat="1" ht="84">
      <c r="A98" s="1031" t="s">
        <v>1572</v>
      </c>
      <c r="B98" s="1032" t="s">
        <v>1361</v>
      </c>
      <c r="C98" s="993"/>
      <c r="D98" s="987"/>
      <c r="E98" s="987"/>
      <c r="F98" s="987"/>
      <c r="G98" s="987"/>
      <c r="H98" s="986"/>
      <c r="I98" s="987"/>
      <c r="J98" s="987"/>
      <c r="K98" s="986"/>
      <c r="L98" s="994"/>
      <c r="M98" s="999"/>
      <c r="N98" s="999"/>
      <c r="O98" s="1023"/>
      <c r="P98" s="999"/>
      <c r="Q98" s="999"/>
      <c r="R98" s="1091"/>
      <c r="S98" s="999"/>
      <c r="T98" s="654"/>
      <c r="U98" s="987"/>
    </row>
    <row r="99" spans="1:22" s="457" customFormat="1" ht="168">
      <c r="A99" s="1039" t="s">
        <v>1573</v>
      </c>
      <c r="B99" s="1032" t="s">
        <v>1360</v>
      </c>
      <c r="C99" s="993"/>
      <c r="D99" s="987"/>
      <c r="E99" s="987"/>
      <c r="F99" s="987"/>
      <c r="G99" s="987"/>
      <c r="H99" s="986"/>
      <c r="I99" s="987"/>
      <c r="J99" s="987"/>
      <c r="K99" s="986"/>
      <c r="L99" s="994"/>
      <c r="M99" s="999"/>
      <c r="N99" s="999"/>
      <c r="O99" s="1023"/>
      <c r="P99" s="999"/>
      <c r="Q99" s="999"/>
      <c r="R99" s="1091"/>
      <c r="S99" s="999"/>
      <c r="T99" s="654"/>
      <c r="U99" s="987"/>
    </row>
    <row r="100" spans="1:22" s="457" customFormat="1" ht="63">
      <c r="A100" s="1031" t="s">
        <v>1574</v>
      </c>
      <c r="B100" s="1032" t="s">
        <v>1357</v>
      </c>
      <c r="C100" s="993"/>
      <c r="D100" s="987"/>
      <c r="E100" s="987"/>
      <c r="F100" s="987"/>
      <c r="G100" s="987"/>
      <c r="H100" s="986"/>
      <c r="I100" s="987"/>
      <c r="J100" s="1033"/>
      <c r="K100" s="1034"/>
      <c r="L100" s="1035"/>
      <c r="M100" s="1036"/>
      <c r="N100" s="1036"/>
      <c r="O100" s="1037"/>
      <c r="P100" s="1036"/>
      <c r="Q100" s="1036"/>
      <c r="R100" s="1090"/>
      <c r="S100" s="1036"/>
      <c r="T100" s="1096"/>
      <c r="U100" s="1033"/>
    </row>
    <row r="101" spans="1:22" s="457" customFormat="1" ht="59.25" customHeight="1">
      <c r="A101" s="1031" t="s">
        <v>1575</v>
      </c>
      <c r="B101" s="1032" t="s">
        <v>1358</v>
      </c>
      <c r="C101" s="993"/>
      <c r="D101" s="987"/>
      <c r="E101" s="987"/>
      <c r="F101" s="987"/>
      <c r="G101" s="987"/>
      <c r="H101" s="986"/>
      <c r="I101" s="987"/>
      <c r="J101" s="987"/>
      <c r="K101" s="986"/>
      <c r="L101" s="994"/>
      <c r="M101" s="999"/>
      <c r="N101" s="1000"/>
      <c r="O101" s="1023"/>
      <c r="P101" s="999"/>
      <c r="Q101" s="999"/>
      <c r="R101" s="1091"/>
      <c r="S101" s="999"/>
      <c r="T101" s="654"/>
      <c r="U101" s="987"/>
    </row>
    <row r="102" spans="1:22" s="457" customFormat="1" ht="63">
      <c r="A102" s="1039" t="s">
        <v>1576</v>
      </c>
      <c r="B102" s="1032" t="s">
        <v>1578</v>
      </c>
      <c r="C102" s="983"/>
      <c r="D102" s="986"/>
      <c r="E102" s="986"/>
      <c r="F102" s="986"/>
      <c r="G102" s="986"/>
      <c r="H102" s="986"/>
      <c r="I102" s="986"/>
      <c r="J102" s="986"/>
      <c r="K102" s="986"/>
      <c r="L102" s="986"/>
      <c r="M102" s="986"/>
      <c r="N102" s="986"/>
      <c r="O102" s="986"/>
      <c r="P102" s="986"/>
      <c r="Q102" s="986"/>
      <c r="R102" s="1092"/>
      <c r="S102" s="986"/>
      <c r="T102" s="1097"/>
      <c r="U102" s="987"/>
    </row>
    <row r="103" spans="1:22" s="457" customFormat="1" ht="84">
      <c r="A103" s="1031" t="s">
        <v>1577</v>
      </c>
      <c r="B103" s="1032" t="s">
        <v>1359</v>
      </c>
      <c r="C103" s="993"/>
      <c r="D103" s="986"/>
      <c r="E103" s="986"/>
      <c r="F103" s="986"/>
      <c r="G103" s="986"/>
      <c r="H103" s="986"/>
      <c r="I103" s="986"/>
      <c r="J103" s="986"/>
      <c r="K103" s="986"/>
      <c r="L103" s="994"/>
      <c r="M103" s="1005"/>
      <c r="N103" s="999"/>
      <c r="O103" s="1023"/>
      <c r="P103" s="999"/>
      <c r="Q103" s="999"/>
      <c r="R103" s="1091"/>
      <c r="S103" s="999"/>
      <c r="T103" s="654"/>
      <c r="U103" s="987"/>
    </row>
    <row r="104" spans="1:22">
      <c r="A104" s="1113" t="s">
        <v>1112</v>
      </c>
      <c r="B104" s="1106"/>
      <c r="C104" s="1107"/>
      <c r="D104" s="1108"/>
      <c r="E104" s="1107"/>
      <c r="F104" s="1109"/>
      <c r="G104" s="1109"/>
      <c r="H104" s="1109"/>
      <c r="I104" s="1109"/>
      <c r="J104" s="1109"/>
      <c r="K104" s="1109"/>
      <c r="L104" s="1109"/>
      <c r="M104" s="1109"/>
      <c r="N104" s="1109"/>
      <c r="O104" s="1109"/>
      <c r="P104" s="1109"/>
      <c r="Q104" s="1109"/>
      <c r="R104" s="1109"/>
      <c r="S104" s="1109"/>
      <c r="T104" s="1111"/>
      <c r="U104" s="1112">
        <f>U105+U106+U107+U108+U109+U110+U111+U113+U114+U115+U116+U117+U118+U119+U120+U121+U122+U124+U127+U128+U129+U130+U131+U132+U133+U134+U135+U138+U139+U140+U141+U142+U143+U144+U145+U146+U147+U148+U149+U151+U156</f>
        <v>371291</v>
      </c>
    </row>
    <row r="105" spans="1:22" ht="63">
      <c r="A105" s="1050" t="s">
        <v>1581</v>
      </c>
      <c r="B105" s="1032" t="s">
        <v>1424</v>
      </c>
      <c r="C105" s="463"/>
      <c r="D105" s="1029"/>
      <c r="E105" s="463"/>
      <c r="F105" s="1030"/>
      <c r="G105" s="1030"/>
      <c r="H105" s="1030"/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94"/>
      <c r="S105" s="1030"/>
      <c r="T105" s="1099"/>
      <c r="U105" s="993">
        <v>26056</v>
      </c>
    </row>
    <row r="106" spans="1:22" ht="84">
      <c r="A106" s="1050" t="s">
        <v>1584</v>
      </c>
      <c r="B106" s="1032" t="s">
        <v>1426</v>
      </c>
      <c r="C106" s="463"/>
      <c r="D106" s="1029"/>
      <c r="E106" s="463"/>
      <c r="F106" s="1030"/>
      <c r="G106" s="1030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94"/>
      <c r="S106" s="1030"/>
      <c r="T106" s="1099"/>
      <c r="U106" s="993">
        <v>3660</v>
      </c>
    </row>
    <row r="107" spans="1:22" ht="42">
      <c r="A107" s="1050" t="s">
        <v>1585</v>
      </c>
      <c r="B107" s="1032" t="s">
        <v>1429</v>
      </c>
      <c r="C107" s="463"/>
      <c r="D107" s="1029"/>
      <c r="E107" s="463"/>
      <c r="F107" s="1030"/>
      <c r="G107" s="1030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94"/>
      <c r="S107" s="1030"/>
      <c r="T107" s="1099"/>
      <c r="U107" s="993">
        <v>4120</v>
      </c>
    </row>
    <row r="108" spans="1:22" s="457" customFormat="1" ht="63">
      <c r="A108" s="1050" t="s">
        <v>1586</v>
      </c>
      <c r="B108" s="1032" t="s">
        <v>1428</v>
      </c>
      <c r="C108" s="983"/>
      <c r="D108" s="986"/>
      <c r="E108" s="986"/>
      <c r="F108" s="986"/>
      <c r="G108" s="986"/>
      <c r="H108" s="986"/>
      <c r="I108" s="986"/>
      <c r="J108" s="986"/>
      <c r="K108" s="986"/>
      <c r="L108" s="986"/>
      <c r="M108" s="986"/>
      <c r="N108" s="986"/>
      <c r="O108" s="986"/>
      <c r="P108" s="986"/>
      <c r="Q108" s="986"/>
      <c r="R108" s="1092"/>
      <c r="S108" s="999"/>
      <c r="T108" s="1097"/>
      <c r="U108" s="993">
        <v>2740</v>
      </c>
      <c r="V108" s="459"/>
    </row>
    <row r="109" spans="1:22" s="457" customFormat="1" ht="42">
      <c r="A109" s="1050" t="s">
        <v>1587</v>
      </c>
      <c r="B109" s="1032" t="s">
        <v>1427</v>
      </c>
      <c r="C109" s="983"/>
      <c r="D109" s="986"/>
      <c r="E109" s="986"/>
      <c r="F109" s="986"/>
      <c r="G109" s="986"/>
      <c r="H109" s="986"/>
      <c r="I109" s="986"/>
      <c r="J109" s="1034"/>
      <c r="K109" s="1034"/>
      <c r="L109" s="1035"/>
      <c r="M109" s="1036"/>
      <c r="N109" s="1036"/>
      <c r="O109" s="1037"/>
      <c r="P109" s="1036"/>
      <c r="Q109" s="1036"/>
      <c r="R109" s="1090"/>
      <c r="S109" s="999"/>
      <c r="T109" s="1096"/>
      <c r="U109" s="993">
        <v>2740</v>
      </c>
    </row>
    <row r="110" spans="1:22" s="599" customFormat="1" ht="63">
      <c r="A110" s="1050" t="s">
        <v>1588</v>
      </c>
      <c r="B110" s="1032" t="s">
        <v>1430</v>
      </c>
      <c r="C110" s="1015"/>
      <c r="D110" s="1013"/>
      <c r="E110" s="1013"/>
      <c r="F110" s="1013"/>
      <c r="G110" s="1013"/>
      <c r="H110" s="1013"/>
      <c r="I110" s="1013"/>
      <c r="J110" s="1013"/>
      <c r="K110" s="1013"/>
      <c r="L110" s="1051"/>
      <c r="M110" s="1052"/>
      <c r="N110" s="1053"/>
      <c r="O110" s="1054"/>
      <c r="P110" s="1053"/>
      <c r="Q110" s="1053"/>
      <c r="R110" s="1095"/>
      <c r="S110" s="1053"/>
      <c r="T110" s="1100"/>
      <c r="U110" s="993">
        <v>2740</v>
      </c>
    </row>
    <row r="111" spans="1:22" ht="42">
      <c r="A111" s="1050" t="s">
        <v>1589</v>
      </c>
      <c r="B111" s="1032" t="s">
        <v>1431</v>
      </c>
      <c r="C111" s="463"/>
      <c r="D111" s="1029"/>
      <c r="E111" s="463"/>
      <c r="F111" s="1030"/>
      <c r="G111" s="1030"/>
      <c r="H111" s="1030"/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94"/>
      <c r="S111" s="1030"/>
      <c r="T111" s="1099"/>
      <c r="U111" s="993">
        <v>8900</v>
      </c>
    </row>
    <row r="112" spans="1:22">
      <c r="A112" s="1050" t="s">
        <v>1590</v>
      </c>
      <c r="B112" s="1032" t="s">
        <v>1434</v>
      </c>
      <c r="C112" s="463"/>
      <c r="D112" s="1029"/>
      <c r="E112" s="463"/>
      <c r="F112" s="1030"/>
      <c r="G112" s="1030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94"/>
      <c r="S112" s="1030"/>
      <c r="T112" s="1099"/>
      <c r="U112" s="1101" t="s">
        <v>423</v>
      </c>
    </row>
    <row r="113" spans="1:21" ht="42">
      <c r="A113" s="1050" t="s">
        <v>1591</v>
      </c>
      <c r="B113" s="1032" t="s">
        <v>1438</v>
      </c>
      <c r="C113" s="463"/>
      <c r="D113" s="1029"/>
      <c r="E113" s="463"/>
      <c r="F113" s="1030"/>
      <c r="G113" s="1030"/>
      <c r="H113" s="1030"/>
      <c r="I113" s="1030"/>
      <c r="J113" s="1030"/>
      <c r="K113" s="1030"/>
      <c r="L113" s="1030"/>
      <c r="M113" s="1030"/>
      <c r="N113" s="1030"/>
      <c r="O113" s="1030"/>
      <c r="P113" s="1030"/>
      <c r="Q113" s="1030"/>
      <c r="R113" s="1094"/>
      <c r="S113" s="1030"/>
      <c r="T113" s="1099"/>
      <c r="U113" s="983">
        <v>5000</v>
      </c>
    </row>
    <row r="114" spans="1:21" ht="63">
      <c r="A114" s="1050" t="s">
        <v>1592</v>
      </c>
      <c r="B114" s="1032" t="s">
        <v>1439</v>
      </c>
      <c r="C114" s="463"/>
      <c r="D114" s="1029"/>
      <c r="E114" s="463"/>
      <c r="F114" s="1030"/>
      <c r="G114" s="1030"/>
      <c r="H114" s="1030"/>
      <c r="I114" s="1030"/>
      <c r="J114" s="1030"/>
      <c r="K114" s="1030"/>
      <c r="L114" s="1030"/>
      <c r="M114" s="1030"/>
      <c r="N114" s="1030"/>
      <c r="O114" s="1030"/>
      <c r="P114" s="1030"/>
      <c r="Q114" s="1030"/>
      <c r="R114" s="1094"/>
      <c r="S114" s="1030"/>
      <c r="T114" s="1099"/>
      <c r="U114" s="983">
        <v>5000</v>
      </c>
    </row>
    <row r="115" spans="1:21" ht="63">
      <c r="A115" s="1050" t="s">
        <v>1593</v>
      </c>
      <c r="B115" s="1032" t="s">
        <v>1440</v>
      </c>
      <c r="C115" s="463"/>
      <c r="D115" s="1029"/>
      <c r="E115" s="463"/>
      <c r="F115" s="1030"/>
      <c r="G115" s="1030"/>
      <c r="H115" s="1030"/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94"/>
      <c r="S115" s="1030"/>
      <c r="T115" s="1099"/>
      <c r="U115" s="983">
        <v>10000</v>
      </c>
    </row>
    <row r="116" spans="1:21" ht="42">
      <c r="A116" s="1050" t="s">
        <v>1594</v>
      </c>
      <c r="B116" s="1032" t="s">
        <v>1441</v>
      </c>
      <c r="C116" s="463"/>
      <c r="D116" s="1029"/>
      <c r="E116" s="463"/>
      <c r="F116" s="1030"/>
      <c r="G116" s="1030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94"/>
      <c r="S116" s="1030"/>
      <c r="T116" s="1099"/>
      <c r="U116" s="983">
        <v>5000</v>
      </c>
    </row>
    <row r="117" spans="1:21" ht="42">
      <c r="A117" s="1050" t="s">
        <v>1595</v>
      </c>
      <c r="B117" s="1032" t="s">
        <v>1443</v>
      </c>
      <c r="C117" s="463"/>
      <c r="D117" s="1029"/>
      <c r="E117" s="463"/>
      <c r="F117" s="1030"/>
      <c r="G117" s="1030"/>
      <c r="H117" s="1030"/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94"/>
      <c r="S117" s="1030"/>
      <c r="T117" s="1099"/>
      <c r="U117" s="983">
        <v>3840</v>
      </c>
    </row>
    <row r="118" spans="1:21" ht="63">
      <c r="A118" s="1050" t="s">
        <v>1596</v>
      </c>
      <c r="B118" s="1032" t="s">
        <v>1444</v>
      </c>
      <c r="C118" s="463"/>
      <c r="D118" s="1029"/>
      <c r="E118" s="463"/>
      <c r="F118" s="1030"/>
      <c r="G118" s="1030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94"/>
      <c r="S118" s="1030"/>
      <c r="T118" s="1099"/>
      <c r="U118" s="983">
        <v>5000</v>
      </c>
    </row>
    <row r="119" spans="1:21" ht="63">
      <c r="A119" s="1050" t="s">
        <v>1597</v>
      </c>
      <c r="B119" s="1032" t="s">
        <v>1444</v>
      </c>
      <c r="C119" s="463"/>
      <c r="D119" s="1029"/>
      <c r="E119" s="463"/>
      <c r="F119" s="1030"/>
      <c r="G119" s="1030"/>
      <c r="H119" s="1030"/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94"/>
      <c r="S119" s="1030"/>
      <c r="T119" s="1099"/>
      <c r="U119" s="983">
        <v>10000</v>
      </c>
    </row>
    <row r="120" spans="1:21" ht="63">
      <c r="A120" s="1050" t="s">
        <v>1598</v>
      </c>
      <c r="B120" s="1032" t="s">
        <v>1444</v>
      </c>
      <c r="C120" s="463"/>
      <c r="D120" s="1029"/>
      <c r="E120" s="463"/>
      <c r="F120" s="1030"/>
      <c r="G120" s="1030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94"/>
      <c r="S120" s="1030"/>
      <c r="T120" s="1099"/>
      <c r="U120" s="983">
        <v>10000</v>
      </c>
    </row>
    <row r="121" spans="1:21" ht="63">
      <c r="A121" s="1050" t="s">
        <v>1599</v>
      </c>
      <c r="B121" s="1032" t="s">
        <v>1444</v>
      </c>
      <c r="C121" s="463"/>
      <c r="D121" s="1029"/>
      <c r="E121" s="463"/>
      <c r="F121" s="1030"/>
      <c r="G121" s="1030"/>
      <c r="H121" s="1030"/>
      <c r="I121" s="1030"/>
      <c r="J121" s="1030"/>
      <c r="K121" s="1030"/>
      <c r="L121" s="1030"/>
      <c r="M121" s="1030"/>
      <c r="N121" s="1030"/>
      <c r="O121" s="1030"/>
      <c r="P121" s="1030"/>
      <c r="Q121" s="1030"/>
      <c r="R121" s="1094"/>
      <c r="S121" s="1030"/>
      <c r="T121" s="1099"/>
      <c r="U121" s="983">
        <v>15000</v>
      </c>
    </row>
    <row r="122" spans="1:21" ht="63">
      <c r="A122" s="1050" t="s">
        <v>1600</v>
      </c>
      <c r="B122" s="1032" t="s">
        <v>1444</v>
      </c>
      <c r="C122" s="463"/>
      <c r="D122" s="1029"/>
      <c r="E122" s="463"/>
      <c r="F122" s="1030"/>
      <c r="G122" s="1030"/>
      <c r="H122" s="1030"/>
      <c r="I122" s="1030"/>
      <c r="J122" s="1030"/>
      <c r="K122" s="1030"/>
      <c r="L122" s="1030"/>
      <c r="M122" s="1030"/>
      <c r="N122" s="1030"/>
      <c r="O122" s="1030"/>
      <c r="P122" s="1030"/>
      <c r="Q122" s="1030"/>
      <c r="R122" s="1094"/>
      <c r="S122" s="1030"/>
      <c r="T122" s="1099"/>
      <c r="U122" s="983">
        <v>20000</v>
      </c>
    </row>
    <row r="123" spans="1:21">
      <c r="A123" s="1050" t="s">
        <v>1601</v>
      </c>
      <c r="B123" s="1040" t="s">
        <v>1434</v>
      </c>
      <c r="C123" s="463"/>
      <c r="D123" s="1029"/>
      <c r="E123" s="463"/>
      <c r="F123" s="1030"/>
      <c r="G123" s="1030"/>
      <c r="H123" s="1030"/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94"/>
      <c r="S123" s="1030"/>
      <c r="T123" s="1099"/>
      <c r="U123" s="1102" t="s">
        <v>423</v>
      </c>
    </row>
    <row r="124" spans="1:21">
      <c r="A124" s="1050" t="s">
        <v>1602</v>
      </c>
      <c r="B124" s="1040" t="s">
        <v>1448</v>
      </c>
      <c r="C124" s="463"/>
      <c r="D124" s="1029"/>
      <c r="E124" s="463"/>
      <c r="F124" s="1030"/>
      <c r="G124" s="1030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94"/>
      <c r="S124" s="1030"/>
      <c r="T124" s="1099"/>
      <c r="U124" s="983">
        <v>3000</v>
      </c>
    </row>
    <row r="125" spans="1:21">
      <c r="A125" s="1050" t="s">
        <v>1603</v>
      </c>
      <c r="B125" s="1040" t="s">
        <v>1449</v>
      </c>
      <c r="C125" s="463"/>
      <c r="D125" s="1029"/>
      <c r="E125" s="463"/>
      <c r="F125" s="1030"/>
      <c r="G125" s="1030"/>
      <c r="H125" s="1030"/>
      <c r="I125" s="1030"/>
      <c r="J125" s="1030"/>
      <c r="K125" s="1030"/>
      <c r="L125" s="1030"/>
      <c r="M125" s="1030"/>
      <c r="N125" s="1030"/>
      <c r="O125" s="1030"/>
      <c r="P125" s="1030"/>
      <c r="Q125" s="1030"/>
      <c r="R125" s="1094"/>
      <c r="S125" s="1030"/>
      <c r="T125" s="1099"/>
      <c r="U125" s="1102" t="s">
        <v>423</v>
      </c>
    </row>
    <row r="126" spans="1:21">
      <c r="A126" s="1050" t="s">
        <v>1604</v>
      </c>
      <c r="B126" s="1040" t="s">
        <v>1450</v>
      </c>
      <c r="C126" s="463"/>
      <c r="D126" s="1029"/>
      <c r="E126" s="463"/>
      <c r="F126" s="1030"/>
      <c r="G126" s="1030"/>
      <c r="H126" s="1030"/>
      <c r="I126" s="1030"/>
      <c r="J126" s="1030"/>
      <c r="K126" s="1030"/>
      <c r="L126" s="1030"/>
      <c r="M126" s="1030"/>
      <c r="N126" s="1030"/>
      <c r="O126" s="1030"/>
      <c r="P126" s="1030"/>
      <c r="Q126" s="1030"/>
      <c r="R126" s="1094"/>
      <c r="S126" s="1030"/>
      <c r="T126" s="1099"/>
      <c r="U126" s="1102" t="s">
        <v>423</v>
      </c>
    </row>
    <row r="127" spans="1:21" ht="63">
      <c r="A127" s="1050" t="s">
        <v>1605</v>
      </c>
      <c r="B127" s="1032" t="s">
        <v>1457</v>
      </c>
      <c r="C127" s="463"/>
      <c r="D127" s="1029"/>
      <c r="E127" s="463"/>
      <c r="F127" s="1030"/>
      <c r="G127" s="1030"/>
      <c r="H127" s="1030"/>
      <c r="I127" s="1030"/>
      <c r="J127" s="1030"/>
      <c r="K127" s="1030"/>
      <c r="L127" s="1030"/>
      <c r="M127" s="1030"/>
      <c r="N127" s="1030"/>
      <c r="O127" s="1030"/>
      <c r="P127" s="1030"/>
      <c r="Q127" s="1030"/>
      <c r="R127" s="1094"/>
      <c r="S127" s="1030"/>
      <c r="T127" s="1099"/>
      <c r="U127" s="983">
        <v>15000</v>
      </c>
    </row>
    <row r="128" spans="1:21" ht="42">
      <c r="A128" s="1050" t="s">
        <v>1606</v>
      </c>
      <c r="B128" s="1032" t="s">
        <v>1463</v>
      </c>
      <c r="C128" s="463"/>
      <c r="D128" s="1029"/>
      <c r="E128" s="463"/>
      <c r="F128" s="1030"/>
      <c r="G128" s="1030"/>
      <c r="H128" s="1030"/>
      <c r="I128" s="1030"/>
      <c r="J128" s="1030"/>
      <c r="K128" s="1030"/>
      <c r="L128" s="1030"/>
      <c r="M128" s="1030"/>
      <c r="N128" s="1030"/>
      <c r="O128" s="1030"/>
      <c r="P128" s="1030"/>
      <c r="Q128" s="1030"/>
      <c r="R128" s="1094"/>
      <c r="S128" s="1030"/>
      <c r="T128" s="1099"/>
      <c r="U128" s="983">
        <v>3000</v>
      </c>
    </row>
    <row r="129" spans="1:21" ht="63">
      <c r="A129" s="1050" t="s">
        <v>1607</v>
      </c>
      <c r="B129" s="1032" t="s">
        <v>1466</v>
      </c>
      <c r="C129" s="463"/>
      <c r="D129" s="1029"/>
      <c r="E129" s="463"/>
      <c r="F129" s="1030"/>
      <c r="G129" s="1030"/>
      <c r="H129" s="1030"/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94"/>
      <c r="S129" s="1030"/>
      <c r="T129" s="1099"/>
      <c r="U129" s="983">
        <v>5000</v>
      </c>
    </row>
    <row r="130" spans="1:21">
      <c r="A130" s="1050" t="s">
        <v>1608</v>
      </c>
      <c r="B130" s="1032" t="s">
        <v>1467</v>
      </c>
      <c r="C130" s="463"/>
      <c r="D130" s="1029"/>
      <c r="E130" s="463"/>
      <c r="F130" s="1030"/>
      <c r="G130" s="1030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94"/>
      <c r="S130" s="1030"/>
      <c r="T130" s="1099"/>
      <c r="U130" s="983">
        <v>6970</v>
      </c>
    </row>
    <row r="131" spans="1:21" ht="63">
      <c r="A131" s="1050" t="s">
        <v>1609</v>
      </c>
      <c r="B131" s="1032" t="s">
        <v>1468</v>
      </c>
      <c r="C131" s="463"/>
      <c r="D131" s="1029"/>
      <c r="E131" s="463"/>
      <c r="F131" s="1030"/>
      <c r="G131" s="1030"/>
      <c r="H131" s="1030"/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94"/>
      <c r="S131" s="1030"/>
      <c r="T131" s="1099"/>
      <c r="U131" s="983">
        <v>6500</v>
      </c>
    </row>
    <row r="132" spans="1:21" ht="45.75" customHeight="1">
      <c r="A132" s="1050" t="s">
        <v>1610</v>
      </c>
      <c r="B132" s="1490" t="s">
        <v>1469</v>
      </c>
      <c r="C132" s="463"/>
      <c r="D132" s="1029"/>
      <c r="E132" s="463"/>
      <c r="F132" s="1030"/>
      <c r="G132" s="1030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94"/>
      <c r="S132" s="1030"/>
      <c r="T132" s="1099"/>
      <c r="U132" s="983">
        <v>3600</v>
      </c>
    </row>
    <row r="133" spans="1:21" ht="63">
      <c r="A133" s="1050" t="s">
        <v>1611</v>
      </c>
      <c r="B133" s="1490" t="s">
        <v>1474</v>
      </c>
      <c r="C133" s="463"/>
      <c r="D133" s="1029"/>
      <c r="E133" s="463"/>
      <c r="F133" s="1030"/>
      <c r="G133" s="1030"/>
      <c r="H133" s="1030"/>
      <c r="I133" s="1030"/>
      <c r="J133" s="1030"/>
      <c r="K133" s="1030"/>
      <c r="L133" s="1030"/>
      <c r="M133" s="1030"/>
      <c r="N133" s="1030"/>
      <c r="O133" s="1030"/>
      <c r="P133" s="1030"/>
      <c r="Q133" s="1030"/>
      <c r="R133" s="1094"/>
      <c r="S133" s="1030"/>
      <c r="T133" s="1099"/>
      <c r="U133" s="983">
        <v>5800</v>
      </c>
    </row>
    <row r="134" spans="1:21" ht="63">
      <c r="A134" s="1050" t="s">
        <v>1612</v>
      </c>
      <c r="B134" s="1032" t="s">
        <v>1475</v>
      </c>
      <c r="C134" s="463"/>
      <c r="D134" s="1029"/>
      <c r="E134" s="463"/>
      <c r="F134" s="1030"/>
      <c r="G134" s="1030"/>
      <c r="H134" s="1030"/>
      <c r="I134" s="1030"/>
      <c r="J134" s="1030"/>
      <c r="K134" s="1030"/>
      <c r="L134" s="1030"/>
      <c r="M134" s="1030"/>
      <c r="N134" s="1030"/>
      <c r="O134" s="1030"/>
      <c r="P134" s="1030"/>
      <c r="Q134" s="1030"/>
      <c r="R134" s="1094"/>
      <c r="S134" s="1030"/>
      <c r="T134" s="1099"/>
      <c r="U134" s="983">
        <v>2000</v>
      </c>
    </row>
    <row r="135" spans="1:21" ht="42">
      <c r="A135" s="1050" t="s">
        <v>1613</v>
      </c>
      <c r="B135" s="1032" t="s">
        <v>1476</v>
      </c>
      <c r="C135" s="463"/>
      <c r="D135" s="1029"/>
      <c r="E135" s="463"/>
      <c r="F135" s="1030"/>
      <c r="G135" s="1030"/>
      <c r="H135" s="1030"/>
      <c r="I135" s="1030"/>
      <c r="J135" s="1030"/>
      <c r="K135" s="1030"/>
      <c r="L135" s="1030"/>
      <c r="M135" s="1030"/>
      <c r="N135" s="1030"/>
      <c r="O135" s="1030"/>
      <c r="P135" s="1030"/>
      <c r="Q135" s="1030"/>
      <c r="R135" s="1094"/>
      <c r="S135" s="1030"/>
      <c r="T135" s="1099"/>
      <c r="U135" s="983">
        <v>30000</v>
      </c>
    </row>
    <row r="136" spans="1:21">
      <c r="A136" s="1050" t="s">
        <v>1614</v>
      </c>
      <c r="B136" s="1040" t="s">
        <v>1489</v>
      </c>
      <c r="C136" s="463"/>
      <c r="D136" s="1029"/>
      <c r="E136" s="463"/>
      <c r="F136" s="1030"/>
      <c r="G136" s="1030"/>
      <c r="H136" s="1030"/>
      <c r="I136" s="1030"/>
      <c r="J136" s="1030"/>
      <c r="K136" s="1030"/>
      <c r="L136" s="1030"/>
      <c r="M136" s="1030"/>
      <c r="N136" s="1030"/>
      <c r="O136" s="1030"/>
      <c r="P136" s="1030"/>
      <c r="Q136" s="1030"/>
      <c r="R136" s="1094"/>
      <c r="S136" s="1030"/>
      <c r="T136" s="1099"/>
      <c r="U136" s="1102" t="s">
        <v>423</v>
      </c>
    </row>
    <row r="137" spans="1:21" ht="168">
      <c r="A137" s="1050" t="s">
        <v>1615</v>
      </c>
      <c r="B137" s="1056" t="s">
        <v>1490</v>
      </c>
      <c r="C137" s="463"/>
      <c r="D137" s="1029"/>
      <c r="E137" s="463"/>
      <c r="F137" s="1030"/>
      <c r="G137" s="1030"/>
      <c r="H137" s="1030"/>
      <c r="I137" s="1030"/>
      <c r="J137" s="1030"/>
      <c r="K137" s="1030"/>
      <c r="L137" s="1030"/>
      <c r="M137" s="1030"/>
      <c r="N137" s="1030"/>
      <c r="O137" s="1030"/>
      <c r="P137" s="1030"/>
      <c r="Q137" s="1030"/>
      <c r="R137" s="1094"/>
      <c r="S137" s="1030"/>
      <c r="T137" s="1099"/>
      <c r="U137" s="1102" t="s">
        <v>423</v>
      </c>
    </row>
    <row r="138" spans="1:21" ht="61.5">
      <c r="A138" s="1050" t="s">
        <v>1616</v>
      </c>
      <c r="B138" s="1057" t="s">
        <v>1775</v>
      </c>
      <c r="C138" s="463"/>
      <c r="D138" s="1029"/>
      <c r="E138" s="463"/>
      <c r="F138" s="1030"/>
      <c r="G138" s="1030"/>
      <c r="H138" s="1030"/>
      <c r="I138" s="1030"/>
      <c r="J138" s="1030"/>
      <c r="K138" s="1030"/>
      <c r="L138" s="1030"/>
      <c r="M138" s="1030"/>
      <c r="N138" s="1030"/>
      <c r="O138" s="1030"/>
      <c r="P138" s="1030"/>
      <c r="Q138" s="1030"/>
      <c r="R138" s="1094"/>
      <c r="S138" s="1030"/>
      <c r="T138" s="1099"/>
      <c r="U138" s="983">
        <v>450</v>
      </c>
    </row>
    <row r="139" spans="1:21" ht="63">
      <c r="A139" s="1050" t="s">
        <v>1617</v>
      </c>
      <c r="B139" s="1032" t="s">
        <v>1774</v>
      </c>
      <c r="C139" s="463"/>
      <c r="D139" s="1029"/>
      <c r="E139" s="463"/>
      <c r="F139" s="1030"/>
      <c r="G139" s="1030"/>
      <c r="H139" s="1030"/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94"/>
      <c r="S139" s="1030"/>
      <c r="T139" s="1099"/>
      <c r="U139" s="983">
        <v>20000</v>
      </c>
    </row>
    <row r="140" spans="1:21" ht="84">
      <c r="A140" s="1050" t="s">
        <v>1618</v>
      </c>
      <c r="B140" s="1032" t="s">
        <v>1776</v>
      </c>
      <c r="C140" s="463"/>
      <c r="D140" s="1029"/>
      <c r="E140" s="463"/>
      <c r="F140" s="1030"/>
      <c r="G140" s="1030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94"/>
      <c r="S140" s="1030"/>
      <c r="T140" s="1099"/>
      <c r="U140" s="983">
        <v>42000</v>
      </c>
    </row>
    <row r="141" spans="1:21" ht="42">
      <c r="A141" s="1050" t="s">
        <v>1619</v>
      </c>
      <c r="B141" s="1032" t="s">
        <v>1773</v>
      </c>
      <c r="C141" s="463"/>
      <c r="D141" s="1029"/>
      <c r="E141" s="463"/>
      <c r="F141" s="1030"/>
      <c r="G141" s="1030"/>
      <c r="H141" s="1030"/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94"/>
      <c r="S141" s="1030"/>
      <c r="T141" s="1099"/>
      <c r="U141" s="983">
        <v>450</v>
      </c>
    </row>
    <row r="142" spans="1:21" ht="84">
      <c r="A142" s="1050" t="s">
        <v>1620</v>
      </c>
      <c r="B142" s="1032" t="s">
        <v>1497</v>
      </c>
      <c r="C142" s="463"/>
      <c r="D142" s="1029"/>
      <c r="E142" s="463"/>
      <c r="F142" s="1030"/>
      <c r="G142" s="1030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94"/>
      <c r="S142" s="1030"/>
      <c r="T142" s="1099"/>
      <c r="U142" s="983">
        <v>1450</v>
      </c>
    </row>
    <row r="143" spans="1:21" ht="42">
      <c r="A143" s="1050" t="s">
        <v>1621</v>
      </c>
      <c r="B143" s="1032" t="s">
        <v>1498</v>
      </c>
      <c r="C143" s="463"/>
      <c r="D143" s="1029"/>
      <c r="E143" s="463"/>
      <c r="F143" s="1030"/>
      <c r="G143" s="1030"/>
      <c r="H143" s="1030"/>
      <c r="I143" s="1030"/>
      <c r="J143" s="1030"/>
      <c r="K143" s="1030"/>
      <c r="L143" s="1030"/>
      <c r="M143" s="1030"/>
      <c r="N143" s="1030"/>
      <c r="O143" s="1030"/>
      <c r="P143" s="1030"/>
      <c r="Q143" s="1030"/>
      <c r="R143" s="1094"/>
      <c r="S143" s="1030"/>
      <c r="T143" s="1099"/>
      <c r="U143" s="983">
        <v>450</v>
      </c>
    </row>
    <row r="144" spans="1:21" ht="84">
      <c r="A144" s="1050" t="s">
        <v>1622</v>
      </c>
      <c r="B144" s="1032" t="s">
        <v>1772</v>
      </c>
      <c r="C144" s="463"/>
      <c r="D144" s="1029"/>
      <c r="E144" s="463"/>
      <c r="F144" s="1030"/>
      <c r="G144" s="1030"/>
      <c r="H144" s="1030"/>
      <c r="I144" s="1030"/>
      <c r="J144" s="1030"/>
      <c r="K144" s="1030"/>
      <c r="L144" s="1030"/>
      <c r="M144" s="1030"/>
      <c r="N144" s="1030"/>
      <c r="O144" s="1030"/>
      <c r="P144" s="1030"/>
      <c r="Q144" s="1030"/>
      <c r="R144" s="1094"/>
      <c r="S144" s="1030"/>
      <c r="T144" s="1099"/>
      <c r="U144" s="983">
        <v>450</v>
      </c>
    </row>
    <row r="145" spans="1:21" ht="109.5" customHeight="1">
      <c r="A145" s="1050" t="s">
        <v>1623</v>
      </c>
      <c r="B145" s="1490" t="s">
        <v>1768</v>
      </c>
      <c r="C145" s="463"/>
      <c r="D145" s="1029"/>
      <c r="E145" s="463"/>
      <c r="F145" s="1030"/>
      <c r="G145" s="1030"/>
      <c r="H145" s="1030"/>
      <c r="I145" s="1030"/>
      <c r="J145" s="1030"/>
      <c r="K145" s="1030"/>
      <c r="L145" s="1030"/>
      <c r="M145" s="1030"/>
      <c r="N145" s="1030"/>
      <c r="O145" s="1030"/>
      <c r="P145" s="1030"/>
      <c r="Q145" s="1030"/>
      <c r="R145" s="1094"/>
      <c r="S145" s="1030"/>
      <c r="T145" s="1099"/>
      <c r="U145" s="983">
        <v>2475</v>
      </c>
    </row>
    <row r="146" spans="1:21" ht="105">
      <c r="A146" s="1050" t="s">
        <v>1624</v>
      </c>
      <c r="B146" s="1032" t="s">
        <v>1769</v>
      </c>
      <c r="C146" s="463"/>
      <c r="D146" s="1029"/>
      <c r="E146" s="463"/>
      <c r="F146" s="1030"/>
      <c r="G146" s="1030"/>
      <c r="H146" s="1030"/>
      <c r="I146" s="1030"/>
      <c r="J146" s="1030"/>
      <c r="K146" s="1030"/>
      <c r="L146" s="1030"/>
      <c r="M146" s="1030"/>
      <c r="N146" s="1030"/>
      <c r="O146" s="1030"/>
      <c r="P146" s="1030"/>
      <c r="Q146" s="1030"/>
      <c r="R146" s="1094"/>
      <c r="S146" s="1030"/>
      <c r="T146" s="1099"/>
      <c r="U146" s="983">
        <v>20000</v>
      </c>
    </row>
    <row r="147" spans="1:21" ht="105">
      <c r="A147" s="1050" t="s">
        <v>1625</v>
      </c>
      <c r="B147" s="1032" t="s">
        <v>1770</v>
      </c>
      <c r="C147" s="463"/>
      <c r="D147" s="1029"/>
      <c r="E147" s="463"/>
      <c r="F147" s="1030"/>
      <c r="G147" s="1030"/>
      <c r="H147" s="1030"/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94"/>
      <c r="S147" s="1030"/>
      <c r="T147" s="1099"/>
      <c r="U147" s="983">
        <v>30000</v>
      </c>
    </row>
    <row r="148" spans="1:21" ht="84">
      <c r="A148" s="1050" t="s">
        <v>1626</v>
      </c>
      <c r="B148" s="1032" t="s">
        <v>1771</v>
      </c>
      <c r="C148" s="463"/>
      <c r="D148" s="1029"/>
      <c r="E148" s="463"/>
      <c r="F148" s="1030"/>
      <c r="G148" s="1030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94"/>
      <c r="S148" s="1030"/>
      <c r="T148" s="1099"/>
      <c r="U148" s="983">
        <v>450</v>
      </c>
    </row>
    <row r="149" spans="1:21" ht="84">
      <c r="A149" s="1050" t="s">
        <v>1627</v>
      </c>
      <c r="B149" s="1032" t="s">
        <v>1505</v>
      </c>
      <c r="C149" s="463"/>
      <c r="D149" s="1029"/>
      <c r="E149" s="463"/>
      <c r="F149" s="1030"/>
      <c r="G149" s="1030"/>
      <c r="H149" s="1030"/>
      <c r="I149" s="1030"/>
      <c r="J149" s="1030"/>
      <c r="K149" s="1030"/>
      <c r="L149" s="1030"/>
      <c r="M149" s="1030"/>
      <c r="N149" s="1030"/>
      <c r="O149" s="1030"/>
      <c r="P149" s="1030"/>
      <c r="Q149" s="1030"/>
      <c r="R149" s="1094"/>
      <c r="S149" s="1030"/>
      <c r="T149" s="1099"/>
      <c r="U149" s="983">
        <v>2000</v>
      </c>
    </row>
    <row r="150" spans="1:21" ht="105">
      <c r="A150" s="1050" t="s">
        <v>1628</v>
      </c>
      <c r="B150" s="1032" t="s">
        <v>1777</v>
      </c>
      <c r="C150" s="463"/>
      <c r="D150" s="1029"/>
      <c r="E150" s="463"/>
      <c r="F150" s="1030"/>
      <c r="G150" s="1030"/>
      <c r="H150" s="1030"/>
      <c r="I150" s="1030"/>
      <c r="J150" s="1030"/>
      <c r="K150" s="1030"/>
      <c r="L150" s="1030"/>
      <c r="M150" s="1030"/>
      <c r="N150" s="1030"/>
      <c r="O150" s="1030"/>
      <c r="P150" s="1030"/>
      <c r="Q150" s="1030"/>
      <c r="R150" s="1094"/>
      <c r="S150" s="1030"/>
      <c r="T150" s="1099"/>
      <c r="U150" s="1055" t="s">
        <v>423</v>
      </c>
    </row>
    <row r="151" spans="1:21" ht="126">
      <c r="A151" s="1050" t="s">
        <v>1629</v>
      </c>
      <c r="B151" s="1032" t="s">
        <v>1507</v>
      </c>
      <c r="C151" s="463"/>
      <c r="D151" s="1029"/>
      <c r="E151" s="463"/>
      <c r="F151" s="1030"/>
      <c r="G151" s="1030"/>
      <c r="H151" s="1030"/>
      <c r="I151" s="1030"/>
      <c r="J151" s="1030"/>
      <c r="K151" s="1030"/>
      <c r="L151" s="1030"/>
      <c r="M151" s="1030"/>
      <c r="N151" s="1030"/>
      <c r="O151" s="1030"/>
      <c r="P151" s="1030"/>
      <c r="Q151" s="1030"/>
      <c r="R151" s="1094"/>
      <c r="S151" s="1030"/>
      <c r="T151" s="1099"/>
      <c r="U151" s="983">
        <v>450</v>
      </c>
    </row>
    <row r="152" spans="1:21" ht="154.5" customHeight="1">
      <c r="A152" s="1050" t="s">
        <v>1630</v>
      </c>
      <c r="B152" s="1490" t="s">
        <v>1508</v>
      </c>
      <c r="C152" s="463"/>
      <c r="D152" s="1029"/>
      <c r="E152" s="463"/>
      <c r="F152" s="1030"/>
      <c r="G152" s="1030"/>
      <c r="H152" s="1030"/>
      <c r="I152" s="1030"/>
      <c r="J152" s="1030"/>
      <c r="K152" s="1030"/>
      <c r="L152" s="1030"/>
      <c r="M152" s="1030"/>
      <c r="N152" s="1030"/>
      <c r="O152" s="1030"/>
      <c r="P152" s="1030"/>
      <c r="Q152" s="1030"/>
      <c r="R152" s="1094"/>
      <c r="S152" s="1030"/>
      <c r="T152" s="1099"/>
      <c r="U152" s="1102" t="s">
        <v>423</v>
      </c>
    </row>
    <row r="153" spans="1:21" ht="105">
      <c r="A153" s="1050" t="s">
        <v>1631</v>
      </c>
      <c r="B153" s="1032" t="s">
        <v>1778</v>
      </c>
      <c r="C153" s="463"/>
      <c r="D153" s="1029"/>
      <c r="E153" s="463"/>
      <c r="F153" s="1030"/>
      <c r="G153" s="1030"/>
      <c r="H153" s="1030"/>
      <c r="I153" s="1030"/>
      <c r="J153" s="1030"/>
      <c r="K153" s="1030"/>
      <c r="L153" s="1030"/>
      <c r="M153" s="1030"/>
      <c r="N153" s="1030"/>
      <c r="O153" s="1030"/>
      <c r="P153" s="1030"/>
      <c r="Q153" s="1030"/>
      <c r="R153" s="1094"/>
      <c r="S153" s="1030"/>
      <c r="T153" s="1099"/>
      <c r="U153" s="1102" t="s">
        <v>423</v>
      </c>
    </row>
    <row r="154" spans="1:21">
      <c r="A154" s="1050" t="s">
        <v>1632</v>
      </c>
      <c r="B154" s="1040" t="s">
        <v>1511</v>
      </c>
      <c r="C154" s="463"/>
      <c r="D154" s="1029"/>
      <c r="E154" s="463"/>
      <c r="F154" s="1030"/>
      <c r="G154" s="1030"/>
      <c r="H154" s="1030"/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94"/>
      <c r="S154" s="1030"/>
      <c r="T154" s="1099"/>
      <c r="U154" s="1101" t="s">
        <v>423</v>
      </c>
    </row>
    <row r="155" spans="1:21">
      <c r="A155" s="1050" t="s">
        <v>1633</v>
      </c>
      <c r="B155" s="1040" t="s">
        <v>1512</v>
      </c>
      <c r="C155" s="463"/>
      <c r="D155" s="1029"/>
      <c r="E155" s="463"/>
      <c r="F155" s="1030"/>
      <c r="G155" s="1030"/>
      <c r="H155" s="1030"/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94"/>
      <c r="S155" s="1030"/>
      <c r="T155" s="1099"/>
      <c r="U155" s="1101" t="s">
        <v>423</v>
      </c>
    </row>
    <row r="156" spans="1:21" ht="84">
      <c r="A156" s="1050" t="s">
        <v>1634</v>
      </c>
      <c r="B156" s="1056" t="s">
        <v>1516</v>
      </c>
      <c r="C156" s="463"/>
      <c r="D156" s="1029"/>
      <c r="E156" s="463"/>
      <c r="F156" s="1030"/>
      <c r="G156" s="1030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94"/>
      <c r="S156" s="1030"/>
      <c r="T156" s="1099"/>
      <c r="U156" s="983">
        <v>30000</v>
      </c>
    </row>
    <row r="157" spans="1:21" ht="42">
      <c r="A157" s="1050" t="s">
        <v>1635</v>
      </c>
      <c r="B157" s="1485" t="s">
        <v>1779</v>
      </c>
      <c r="C157" s="463"/>
      <c r="D157" s="1029"/>
      <c r="E157" s="463"/>
      <c r="F157" s="1030"/>
      <c r="G157" s="1030"/>
      <c r="H157" s="1030"/>
      <c r="I157" s="1030"/>
      <c r="J157" s="1030"/>
      <c r="K157" s="1030"/>
      <c r="L157" s="1030"/>
      <c r="M157" s="1030"/>
      <c r="N157" s="1030"/>
      <c r="O157" s="1030"/>
      <c r="P157" s="1030"/>
      <c r="Q157" s="1030"/>
      <c r="R157" s="1094"/>
      <c r="S157" s="1030"/>
      <c r="T157" s="1099"/>
      <c r="U157" s="1101" t="s">
        <v>423</v>
      </c>
    </row>
    <row r="158" spans="1:21">
      <c r="A158" s="1050" t="s">
        <v>1636</v>
      </c>
      <c r="B158" s="1040" t="s">
        <v>1523</v>
      </c>
      <c r="C158" s="463"/>
      <c r="D158" s="1029"/>
      <c r="E158" s="463"/>
      <c r="F158" s="1030"/>
      <c r="G158" s="1030"/>
      <c r="H158" s="1030"/>
      <c r="I158" s="1030"/>
      <c r="J158" s="1030"/>
      <c r="K158" s="1030"/>
      <c r="L158" s="1030"/>
      <c r="M158" s="1030"/>
      <c r="N158" s="1030"/>
      <c r="O158" s="1030"/>
      <c r="P158" s="1030"/>
      <c r="Q158" s="1030"/>
      <c r="R158" s="1094"/>
      <c r="S158" s="1030"/>
      <c r="T158" s="1099"/>
      <c r="U158" s="1101" t="s">
        <v>423</v>
      </c>
    </row>
    <row r="159" spans="1:21">
      <c r="A159" s="1113" t="s">
        <v>1113</v>
      </c>
      <c r="B159" s="1106"/>
      <c r="C159" s="1107"/>
      <c r="D159" s="1108"/>
      <c r="E159" s="1107"/>
      <c r="F159" s="1109"/>
      <c r="G159" s="1109"/>
      <c r="H159" s="1109"/>
      <c r="I159" s="1109"/>
      <c r="J159" s="1109"/>
      <c r="K159" s="1109"/>
      <c r="L159" s="1109"/>
      <c r="M159" s="1109"/>
      <c r="N159" s="1109"/>
      <c r="O159" s="1109"/>
      <c r="P159" s="1109"/>
      <c r="Q159" s="1109"/>
      <c r="R159" s="1110"/>
      <c r="S159" s="1109"/>
      <c r="T159" s="1111"/>
      <c r="U159" s="1116">
        <f>U160+U161+U162+U163+U164+U165+U166+U167+U168+U169+U170+U171+U172+U173+U174+U175+U176+U177+U178+U179+U180+U181+U182+U183+U184+U185+U186+U187+U188+U189+U190</f>
        <v>1964150</v>
      </c>
    </row>
    <row r="160" spans="1:21" ht="75">
      <c r="A160" s="1062" t="s">
        <v>1582</v>
      </c>
      <c r="B160" s="1063" t="s">
        <v>1422</v>
      </c>
      <c r="C160" s="463"/>
      <c r="D160" s="1029"/>
      <c r="E160" s="463"/>
      <c r="F160" s="1030"/>
      <c r="G160" s="1030"/>
      <c r="H160" s="1030"/>
      <c r="I160" s="1030"/>
      <c r="J160" s="1030"/>
      <c r="K160" s="1030"/>
      <c r="L160" s="1030"/>
      <c r="M160" s="1030"/>
      <c r="N160" s="1030"/>
      <c r="O160" s="1030"/>
      <c r="P160" s="1030"/>
      <c r="Q160" s="1030"/>
      <c r="R160" s="1094"/>
      <c r="S160" s="1030"/>
      <c r="T160" s="1099"/>
      <c r="U160" s="983">
        <v>30000</v>
      </c>
    </row>
    <row r="161" spans="1:21" ht="42">
      <c r="A161" s="1062" t="s">
        <v>1637</v>
      </c>
      <c r="B161" s="1032" t="s">
        <v>1423</v>
      </c>
      <c r="C161" s="463"/>
      <c r="D161" s="1029"/>
      <c r="E161" s="463"/>
      <c r="F161" s="1030"/>
      <c r="G161" s="1030"/>
      <c r="H161" s="1030"/>
      <c r="I161" s="1030"/>
      <c r="J161" s="1030"/>
      <c r="K161" s="1030"/>
      <c r="L161" s="1030"/>
      <c r="M161" s="1030"/>
      <c r="N161" s="1030"/>
      <c r="O161" s="1030"/>
      <c r="P161" s="1030"/>
      <c r="Q161" s="1030"/>
      <c r="R161" s="1094"/>
      <c r="S161" s="1030"/>
      <c r="T161" s="1099"/>
      <c r="U161" s="983">
        <v>50000</v>
      </c>
    </row>
    <row r="162" spans="1:21">
      <c r="A162" s="1062" t="s">
        <v>1638</v>
      </c>
      <c r="B162" s="1064" t="s">
        <v>1436</v>
      </c>
      <c r="C162" s="463"/>
      <c r="D162" s="1029"/>
      <c r="E162" s="463"/>
      <c r="F162" s="1030"/>
      <c r="G162" s="1030"/>
      <c r="H162" s="1030"/>
      <c r="I162" s="1030"/>
      <c r="J162" s="1030"/>
      <c r="K162" s="1030"/>
      <c r="L162" s="1030"/>
      <c r="M162" s="1030"/>
      <c r="N162" s="1030"/>
      <c r="O162" s="1030"/>
      <c r="P162" s="1030"/>
      <c r="Q162" s="1030"/>
      <c r="R162" s="1094"/>
      <c r="S162" s="1030"/>
      <c r="T162" s="1099"/>
      <c r="U162" s="983">
        <v>23000</v>
      </c>
    </row>
    <row r="163" spans="1:21" ht="56.25">
      <c r="A163" s="1062" t="s">
        <v>1639</v>
      </c>
      <c r="B163" s="1063" t="s">
        <v>1451</v>
      </c>
      <c r="C163" s="463"/>
      <c r="D163" s="1029"/>
      <c r="E163" s="463"/>
      <c r="F163" s="1030"/>
      <c r="G163" s="1030"/>
      <c r="H163" s="1030"/>
      <c r="I163" s="1030"/>
      <c r="J163" s="1030"/>
      <c r="K163" s="1030"/>
      <c r="L163" s="1030"/>
      <c r="M163" s="1030"/>
      <c r="N163" s="1030"/>
      <c r="O163" s="1030"/>
      <c r="P163" s="1030"/>
      <c r="Q163" s="1030"/>
      <c r="R163" s="1094"/>
      <c r="S163" s="1030"/>
      <c r="T163" s="1099"/>
      <c r="U163" s="983">
        <v>6000</v>
      </c>
    </row>
    <row r="164" spans="1:21" ht="37.5">
      <c r="A164" s="1062" t="s">
        <v>1640</v>
      </c>
      <c r="B164" s="1063" t="s">
        <v>1454</v>
      </c>
      <c r="C164" s="463"/>
      <c r="D164" s="1029"/>
      <c r="E164" s="463"/>
      <c r="F164" s="1030"/>
      <c r="G164" s="1030"/>
      <c r="H164" s="1030"/>
      <c r="I164" s="1030"/>
      <c r="J164" s="1030"/>
      <c r="K164" s="1030"/>
      <c r="L164" s="1030"/>
      <c r="M164" s="1030"/>
      <c r="N164" s="1030"/>
      <c r="O164" s="1030"/>
      <c r="P164" s="1030"/>
      <c r="Q164" s="1030"/>
      <c r="R164" s="1094"/>
      <c r="S164" s="1030"/>
      <c r="T164" s="1099"/>
      <c r="U164" s="983">
        <v>7000</v>
      </c>
    </row>
    <row r="165" spans="1:21" ht="37.5">
      <c r="A165" s="1062" t="s">
        <v>1641</v>
      </c>
      <c r="B165" s="1063" t="s">
        <v>1455</v>
      </c>
      <c r="C165" s="463"/>
      <c r="D165" s="1029"/>
      <c r="E165" s="463"/>
      <c r="F165" s="1030"/>
      <c r="G165" s="1030"/>
      <c r="H165" s="1030"/>
      <c r="I165" s="1030"/>
      <c r="J165" s="1030"/>
      <c r="K165" s="1030"/>
      <c r="L165" s="1030"/>
      <c r="M165" s="1030"/>
      <c r="N165" s="1030"/>
      <c r="O165" s="1030"/>
      <c r="P165" s="1030"/>
      <c r="Q165" s="1030"/>
      <c r="R165" s="1094"/>
      <c r="S165" s="1030"/>
      <c r="T165" s="1099"/>
      <c r="U165" s="983">
        <v>50000</v>
      </c>
    </row>
    <row r="166" spans="1:21" ht="37.5">
      <c r="A166" s="1062" t="s">
        <v>1642</v>
      </c>
      <c r="B166" s="1065" t="s">
        <v>1456</v>
      </c>
      <c r="C166" s="463"/>
      <c r="D166" s="1029"/>
      <c r="E166" s="463"/>
      <c r="F166" s="1030"/>
      <c r="G166" s="1030"/>
      <c r="H166" s="1030"/>
      <c r="I166" s="1030"/>
      <c r="J166" s="1030"/>
      <c r="K166" s="1030"/>
      <c r="L166" s="1030"/>
      <c r="M166" s="1030"/>
      <c r="N166" s="1030"/>
      <c r="O166" s="1030"/>
      <c r="P166" s="1030"/>
      <c r="Q166" s="1030"/>
      <c r="R166" s="1094"/>
      <c r="S166" s="1030"/>
      <c r="T166" s="1099"/>
      <c r="U166" s="983">
        <v>50000</v>
      </c>
    </row>
    <row r="167" spans="1:21">
      <c r="A167" s="1062" t="s">
        <v>1643</v>
      </c>
      <c r="B167" s="1065" t="s">
        <v>1458</v>
      </c>
      <c r="C167" s="463"/>
      <c r="D167" s="1029"/>
      <c r="E167" s="463"/>
      <c r="F167" s="1030"/>
      <c r="G167" s="1030"/>
      <c r="H167" s="1030"/>
      <c r="I167" s="1030"/>
      <c r="J167" s="1030"/>
      <c r="K167" s="1030"/>
      <c r="L167" s="1030"/>
      <c r="M167" s="1030"/>
      <c r="N167" s="1030"/>
      <c r="O167" s="1030"/>
      <c r="P167" s="1030"/>
      <c r="Q167" s="1030"/>
      <c r="R167" s="1094"/>
      <c r="S167" s="1030"/>
      <c r="T167" s="1099"/>
      <c r="U167" s="1066">
        <v>111000</v>
      </c>
    </row>
    <row r="168" spans="1:21" ht="37.5">
      <c r="A168" s="1062" t="s">
        <v>1644</v>
      </c>
      <c r="B168" s="1065" t="s">
        <v>1459</v>
      </c>
      <c r="C168" s="463"/>
      <c r="D168" s="1029"/>
      <c r="E168" s="463"/>
      <c r="F168" s="1030"/>
      <c r="G168" s="1030"/>
      <c r="H168" s="1030"/>
      <c r="I168" s="1030"/>
      <c r="J168" s="1030"/>
      <c r="K168" s="1030"/>
      <c r="L168" s="1030"/>
      <c r="M168" s="1030"/>
      <c r="N168" s="1030"/>
      <c r="O168" s="1030"/>
      <c r="P168" s="1030"/>
      <c r="Q168" s="1030"/>
      <c r="R168" s="1094"/>
      <c r="S168" s="1030"/>
      <c r="T168" s="1099"/>
      <c r="U168" s="983">
        <v>50000</v>
      </c>
    </row>
    <row r="169" spans="1:21" ht="44.25" customHeight="1">
      <c r="A169" s="1062" t="s">
        <v>1645</v>
      </c>
      <c r="B169" s="1067" t="s">
        <v>1460</v>
      </c>
      <c r="C169" s="463"/>
      <c r="D169" s="1029"/>
      <c r="E169" s="463"/>
      <c r="F169" s="1030"/>
      <c r="G169" s="1030"/>
      <c r="H169" s="1030"/>
      <c r="I169" s="1030"/>
      <c r="J169" s="1030"/>
      <c r="K169" s="1030"/>
      <c r="L169" s="1030"/>
      <c r="M169" s="1030"/>
      <c r="N169" s="1030"/>
      <c r="O169" s="1030"/>
      <c r="P169" s="1030"/>
      <c r="Q169" s="1030"/>
      <c r="R169" s="1094"/>
      <c r="S169" s="1030"/>
      <c r="T169" s="1099"/>
      <c r="U169" s="983">
        <v>60000</v>
      </c>
    </row>
    <row r="170" spans="1:21" ht="37.5">
      <c r="A170" s="1062" t="s">
        <v>1646</v>
      </c>
      <c r="B170" s="1067" t="s">
        <v>1461</v>
      </c>
      <c r="C170" s="463"/>
      <c r="D170" s="1029"/>
      <c r="E170" s="463"/>
      <c r="F170" s="1030"/>
      <c r="G170" s="1030"/>
      <c r="H170" s="1030"/>
      <c r="I170" s="1030"/>
      <c r="J170" s="1030"/>
      <c r="K170" s="1030"/>
      <c r="L170" s="1030"/>
      <c r="M170" s="1030"/>
      <c r="N170" s="1030"/>
      <c r="O170" s="1030"/>
      <c r="P170" s="1030"/>
      <c r="Q170" s="1030"/>
      <c r="R170" s="1094"/>
      <c r="S170" s="1030"/>
      <c r="T170" s="1099"/>
      <c r="U170" s="983">
        <v>30000</v>
      </c>
    </row>
    <row r="171" spans="1:21" ht="37.5">
      <c r="A171" s="1062" t="s">
        <v>1647</v>
      </c>
      <c r="B171" s="1067" t="s">
        <v>1462</v>
      </c>
      <c r="C171" s="463"/>
      <c r="D171" s="1029"/>
      <c r="E171" s="463"/>
      <c r="F171" s="1030"/>
      <c r="G171" s="1030"/>
      <c r="H171" s="1030"/>
      <c r="I171" s="1030"/>
      <c r="J171" s="1030"/>
      <c r="K171" s="1030"/>
      <c r="L171" s="1030"/>
      <c r="M171" s="1030"/>
      <c r="N171" s="1030"/>
      <c r="O171" s="1030"/>
      <c r="P171" s="1030"/>
      <c r="Q171" s="1030"/>
      <c r="R171" s="1094"/>
      <c r="S171" s="1030"/>
      <c r="T171" s="1099"/>
      <c r="U171" s="983">
        <v>50000</v>
      </c>
    </row>
    <row r="172" spans="1:21" ht="37.5">
      <c r="A172" s="1062" t="s">
        <v>1648</v>
      </c>
      <c r="B172" s="1067" t="s">
        <v>1464</v>
      </c>
      <c r="C172" s="463"/>
      <c r="D172" s="1029"/>
      <c r="E172" s="463"/>
      <c r="F172" s="1030"/>
      <c r="G172" s="1030"/>
      <c r="H172" s="1030"/>
      <c r="I172" s="1030"/>
      <c r="J172" s="1030"/>
      <c r="K172" s="1030"/>
      <c r="L172" s="1030"/>
      <c r="M172" s="1030"/>
      <c r="N172" s="1030"/>
      <c r="O172" s="1030"/>
      <c r="P172" s="1030"/>
      <c r="Q172" s="1030"/>
      <c r="R172" s="1094"/>
      <c r="S172" s="1030"/>
      <c r="T172" s="1099"/>
      <c r="U172" s="1066">
        <v>37500</v>
      </c>
    </row>
    <row r="173" spans="1:21" ht="37.5">
      <c r="A173" s="1062" t="s">
        <v>1649</v>
      </c>
      <c r="B173" s="1067" t="s">
        <v>1470</v>
      </c>
      <c r="C173" s="463"/>
      <c r="D173" s="1029"/>
      <c r="E173" s="463"/>
      <c r="F173" s="1030"/>
      <c r="G173" s="1030"/>
      <c r="H173" s="1030"/>
      <c r="I173" s="1030"/>
      <c r="J173" s="1030"/>
      <c r="K173" s="1030"/>
      <c r="L173" s="1030"/>
      <c r="M173" s="1030"/>
      <c r="N173" s="1030"/>
      <c r="O173" s="1030"/>
      <c r="P173" s="1030"/>
      <c r="Q173" s="1030"/>
      <c r="R173" s="1094"/>
      <c r="S173" s="1030"/>
      <c r="T173" s="1099"/>
      <c r="U173" s="983">
        <v>200000</v>
      </c>
    </row>
    <row r="174" spans="1:21" ht="56.25">
      <c r="A174" s="1062" t="s">
        <v>1650</v>
      </c>
      <c r="B174" s="1067" t="s">
        <v>1471</v>
      </c>
      <c r="C174" s="463"/>
      <c r="D174" s="1029"/>
      <c r="E174" s="463"/>
      <c r="F174" s="1030"/>
      <c r="G174" s="1030"/>
      <c r="H174" s="1030"/>
      <c r="I174" s="1030"/>
      <c r="J174" s="1030"/>
      <c r="K174" s="1030"/>
      <c r="L174" s="1030"/>
      <c r="M174" s="1030"/>
      <c r="N174" s="1030"/>
      <c r="O174" s="1030"/>
      <c r="P174" s="1030"/>
      <c r="Q174" s="1030"/>
      <c r="R174" s="1094"/>
      <c r="S174" s="1030"/>
      <c r="T174" s="1099"/>
      <c r="U174" s="983">
        <v>30000</v>
      </c>
    </row>
    <row r="175" spans="1:21" ht="37.5">
      <c r="A175" s="1062" t="s">
        <v>1651</v>
      </c>
      <c r="B175" s="1067" t="s">
        <v>1472</v>
      </c>
      <c r="C175" s="463"/>
      <c r="D175" s="1029"/>
      <c r="E175" s="463"/>
      <c r="F175" s="1030"/>
      <c r="G175" s="1030"/>
      <c r="H175" s="1030"/>
      <c r="I175" s="1030"/>
      <c r="J175" s="1030"/>
      <c r="K175" s="1030"/>
      <c r="L175" s="1030"/>
      <c r="M175" s="1030"/>
      <c r="N175" s="1030"/>
      <c r="O175" s="1030"/>
      <c r="P175" s="1030"/>
      <c r="Q175" s="1030"/>
      <c r="R175" s="1094"/>
      <c r="S175" s="1030"/>
      <c r="T175" s="1099"/>
      <c r="U175" s="983">
        <v>30000</v>
      </c>
    </row>
    <row r="176" spans="1:21" ht="56.25">
      <c r="A176" s="1062" t="s">
        <v>1652</v>
      </c>
      <c r="B176" s="1067" t="s">
        <v>1473</v>
      </c>
      <c r="C176" s="463"/>
      <c r="D176" s="1029"/>
      <c r="E176" s="463"/>
      <c r="F176" s="1030"/>
      <c r="G176" s="1030"/>
      <c r="H176" s="1030"/>
      <c r="I176" s="1030"/>
      <c r="J176" s="1030"/>
      <c r="K176" s="1030"/>
      <c r="L176" s="1030"/>
      <c r="M176" s="1030"/>
      <c r="N176" s="1030"/>
      <c r="O176" s="1030"/>
      <c r="P176" s="1030"/>
      <c r="Q176" s="1030"/>
      <c r="R176" s="1094"/>
      <c r="S176" s="1030"/>
      <c r="T176" s="1099"/>
      <c r="U176" s="993">
        <v>50000</v>
      </c>
    </row>
    <row r="177" spans="1:21" ht="56.25">
      <c r="A177" s="1062" t="s">
        <v>1653</v>
      </c>
      <c r="B177" s="1067" t="s">
        <v>1477</v>
      </c>
      <c r="C177" s="463"/>
      <c r="D177" s="1029"/>
      <c r="E177" s="463"/>
      <c r="F177" s="1030"/>
      <c r="G177" s="1030"/>
      <c r="H177" s="1030"/>
      <c r="I177" s="1030"/>
      <c r="J177" s="1030"/>
      <c r="K177" s="1030"/>
      <c r="L177" s="1030"/>
      <c r="M177" s="1030"/>
      <c r="N177" s="1030"/>
      <c r="O177" s="1030"/>
      <c r="P177" s="1030"/>
      <c r="Q177" s="1030"/>
      <c r="R177" s="1094"/>
      <c r="S177" s="1030"/>
      <c r="T177" s="1099"/>
      <c r="U177" s="993">
        <v>10000</v>
      </c>
    </row>
    <row r="178" spans="1:21" ht="37.5">
      <c r="A178" s="1062" t="s">
        <v>1654</v>
      </c>
      <c r="B178" s="1067" t="s">
        <v>1478</v>
      </c>
      <c r="C178" s="463"/>
      <c r="D178" s="1029"/>
      <c r="E178" s="463"/>
      <c r="F178" s="1030"/>
      <c r="G178" s="1030"/>
      <c r="H178" s="1030"/>
      <c r="I178" s="1030"/>
      <c r="J178" s="1030"/>
      <c r="K178" s="1030"/>
      <c r="L178" s="1030"/>
      <c r="M178" s="1030"/>
      <c r="N178" s="1030"/>
      <c r="O178" s="1030"/>
      <c r="P178" s="1030"/>
      <c r="Q178" s="1030"/>
      <c r="R178" s="1094"/>
      <c r="S178" s="1030"/>
      <c r="T178" s="1099"/>
      <c r="U178" s="1068">
        <v>20000</v>
      </c>
    </row>
    <row r="179" spans="1:21" ht="37.5">
      <c r="A179" s="1062" t="s">
        <v>1655</v>
      </c>
      <c r="B179" s="1067" t="s">
        <v>1479</v>
      </c>
      <c r="C179" s="463"/>
      <c r="D179" s="1029"/>
      <c r="E179" s="463"/>
      <c r="F179" s="1030"/>
      <c r="G179" s="1030"/>
      <c r="H179" s="1030"/>
      <c r="I179" s="1030"/>
      <c r="J179" s="1030"/>
      <c r="K179" s="1030"/>
      <c r="L179" s="1030"/>
      <c r="M179" s="1030"/>
      <c r="N179" s="1030"/>
      <c r="O179" s="1030"/>
      <c r="P179" s="1030"/>
      <c r="Q179" s="1030"/>
      <c r="R179" s="1094"/>
      <c r="S179" s="1030"/>
      <c r="T179" s="1099"/>
      <c r="U179" s="993">
        <v>100000</v>
      </c>
    </row>
    <row r="180" spans="1:21" ht="37.5">
      <c r="A180" s="1062" t="s">
        <v>1656</v>
      </c>
      <c r="B180" s="1067" t="s">
        <v>1480</v>
      </c>
      <c r="C180" s="463"/>
      <c r="D180" s="1029"/>
      <c r="E180" s="463"/>
      <c r="F180" s="1030"/>
      <c r="G180" s="1030"/>
      <c r="H180" s="1030"/>
      <c r="I180" s="1030"/>
      <c r="J180" s="1030"/>
      <c r="K180" s="1030"/>
      <c r="L180" s="1030"/>
      <c r="M180" s="1030"/>
      <c r="N180" s="1030"/>
      <c r="O180" s="1030"/>
      <c r="P180" s="1030"/>
      <c r="Q180" s="1030"/>
      <c r="R180" s="1094"/>
      <c r="S180" s="1030"/>
      <c r="T180" s="1099"/>
      <c r="U180" s="993">
        <v>100000</v>
      </c>
    </row>
    <row r="181" spans="1:21" ht="37.5">
      <c r="A181" s="1062" t="s">
        <v>1657</v>
      </c>
      <c r="B181" s="1067" t="s">
        <v>1481</v>
      </c>
      <c r="C181" s="463"/>
      <c r="D181" s="1029"/>
      <c r="E181" s="463"/>
      <c r="F181" s="1030"/>
      <c r="G181" s="1030"/>
      <c r="H181" s="1030"/>
      <c r="I181" s="1030"/>
      <c r="J181" s="1030"/>
      <c r="K181" s="1030"/>
      <c r="L181" s="1030"/>
      <c r="M181" s="1030"/>
      <c r="N181" s="1030"/>
      <c r="O181" s="1030"/>
      <c r="P181" s="1030"/>
      <c r="Q181" s="1030"/>
      <c r="R181" s="1094"/>
      <c r="S181" s="1030"/>
      <c r="T181" s="1099"/>
      <c r="U181" s="993">
        <v>400000</v>
      </c>
    </row>
    <row r="182" spans="1:21" ht="37.5">
      <c r="A182" s="1062" t="s">
        <v>1658</v>
      </c>
      <c r="B182" s="1067" t="s">
        <v>1482</v>
      </c>
      <c r="C182" s="463"/>
      <c r="D182" s="1029"/>
      <c r="E182" s="463"/>
      <c r="F182" s="1030"/>
      <c r="G182" s="1030"/>
      <c r="H182" s="1030"/>
      <c r="I182" s="1030"/>
      <c r="J182" s="1030"/>
      <c r="K182" s="1030"/>
      <c r="L182" s="1030"/>
      <c r="M182" s="1030"/>
      <c r="N182" s="1030"/>
      <c r="O182" s="1030"/>
      <c r="P182" s="1030"/>
      <c r="Q182" s="1030"/>
      <c r="R182" s="1094"/>
      <c r="S182" s="1030"/>
      <c r="T182" s="1099"/>
      <c r="U182" s="993">
        <v>5450</v>
      </c>
    </row>
    <row r="183" spans="1:21" ht="56.25">
      <c r="A183" s="1062" t="s">
        <v>1659</v>
      </c>
      <c r="B183" s="1067" t="s">
        <v>1483</v>
      </c>
      <c r="C183" s="463"/>
      <c r="D183" s="1029"/>
      <c r="E183" s="463"/>
      <c r="F183" s="1030"/>
      <c r="G183" s="1030"/>
      <c r="H183" s="1030"/>
      <c r="I183" s="1030"/>
      <c r="J183" s="1030"/>
      <c r="K183" s="1030"/>
      <c r="L183" s="1030"/>
      <c r="M183" s="1030"/>
      <c r="N183" s="1030"/>
      <c r="O183" s="1030"/>
      <c r="P183" s="1030"/>
      <c r="Q183" s="1030"/>
      <c r="R183" s="1094"/>
      <c r="S183" s="1030"/>
      <c r="T183" s="1099"/>
      <c r="U183" s="993">
        <v>5000</v>
      </c>
    </row>
    <row r="184" spans="1:21" ht="37.5">
      <c r="A184" s="1062" t="s">
        <v>1660</v>
      </c>
      <c r="B184" s="1067" t="s">
        <v>1484</v>
      </c>
      <c r="C184" s="463"/>
      <c r="D184" s="1029"/>
      <c r="E184" s="463"/>
      <c r="F184" s="1030"/>
      <c r="G184" s="1030"/>
      <c r="H184" s="1030"/>
      <c r="I184" s="1030"/>
      <c r="J184" s="1030"/>
      <c r="K184" s="1030"/>
      <c r="L184" s="1030"/>
      <c r="M184" s="1030"/>
      <c r="N184" s="1030"/>
      <c r="O184" s="1030"/>
      <c r="P184" s="1030"/>
      <c r="Q184" s="1030"/>
      <c r="R184" s="1094"/>
      <c r="S184" s="1030"/>
      <c r="T184" s="1099"/>
      <c r="U184" s="993">
        <v>10000</v>
      </c>
    </row>
    <row r="185" spans="1:21" ht="37.5">
      <c r="A185" s="1062" t="s">
        <v>1661</v>
      </c>
      <c r="B185" s="1067" t="s">
        <v>1485</v>
      </c>
      <c r="C185" s="463"/>
      <c r="D185" s="1029"/>
      <c r="E185" s="463"/>
      <c r="F185" s="1030"/>
      <c r="G185" s="1030"/>
      <c r="H185" s="1030"/>
      <c r="I185" s="1030"/>
      <c r="J185" s="1030"/>
      <c r="K185" s="1030"/>
      <c r="L185" s="1030"/>
      <c r="M185" s="1030"/>
      <c r="N185" s="1030"/>
      <c r="O185" s="1030"/>
      <c r="P185" s="1030"/>
      <c r="Q185" s="1030"/>
      <c r="R185" s="1094"/>
      <c r="S185" s="1030"/>
      <c r="T185" s="1099"/>
      <c r="U185" s="993">
        <v>30000</v>
      </c>
    </row>
    <row r="186" spans="1:21" ht="37.5">
      <c r="A186" s="1062" t="s">
        <v>1662</v>
      </c>
      <c r="B186" s="1069" t="s">
        <v>1486</v>
      </c>
      <c r="C186" s="463"/>
      <c r="D186" s="1029"/>
      <c r="E186" s="463"/>
      <c r="F186" s="1030"/>
      <c r="G186" s="1030"/>
      <c r="H186" s="1030"/>
      <c r="I186" s="1030"/>
      <c r="J186" s="1030"/>
      <c r="K186" s="1030"/>
      <c r="L186" s="1030"/>
      <c r="M186" s="1030"/>
      <c r="N186" s="1030"/>
      <c r="O186" s="1030"/>
      <c r="P186" s="1030"/>
      <c r="Q186" s="1030"/>
      <c r="R186" s="1094"/>
      <c r="S186" s="1030"/>
      <c r="T186" s="1099"/>
      <c r="U186" s="993">
        <v>300000</v>
      </c>
    </row>
    <row r="187" spans="1:21" ht="37.5">
      <c r="A187" s="1062" t="s">
        <v>1663</v>
      </c>
      <c r="B187" s="1069" t="s">
        <v>1487</v>
      </c>
      <c r="C187" s="463"/>
      <c r="D187" s="1029"/>
      <c r="E187" s="463"/>
      <c r="F187" s="1030"/>
      <c r="G187" s="1030"/>
      <c r="H187" s="1030"/>
      <c r="I187" s="1030"/>
      <c r="J187" s="1030"/>
      <c r="K187" s="1030"/>
      <c r="L187" s="1030"/>
      <c r="M187" s="1030"/>
      <c r="N187" s="1030"/>
      <c r="O187" s="1030"/>
      <c r="P187" s="1030"/>
      <c r="Q187" s="1030"/>
      <c r="R187" s="1094"/>
      <c r="S187" s="1030"/>
      <c r="T187" s="1099"/>
      <c r="U187" s="993">
        <v>100000</v>
      </c>
    </row>
    <row r="188" spans="1:21">
      <c r="A188" s="1062" t="s">
        <v>1664</v>
      </c>
      <c r="B188" s="1067" t="s">
        <v>1488</v>
      </c>
      <c r="C188" s="463"/>
      <c r="D188" s="1029"/>
      <c r="E188" s="463"/>
      <c r="F188" s="1030"/>
      <c r="G188" s="1030"/>
      <c r="H188" s="1030"/>
      <c r="I188" s="1030"/>
      <c r="J188" s="1030"/>
      <c r="K188" s="1030"/>
      <c r="L188" s="1030"/>
      <c r="M188" s="1030"/>
      <c r="N188" s="1030"/>
      <c r="O188" s="1030"/>
      <c r="P188" s="1030"/>
      <c r="Q188" s="1030"/>
      <c r="R188" s="1094"/>
      <c r="S188" s="1030"/>
      <c r="T188" s="1099"/>
      <c r="U188" s="993">
        <v>2500</v>
      </c>
    </row>
    <row r="189" spans="1:21" ht="37.5">
      <c r="A189" s="1062" t="s">
        <v>1665</v>
      </c>
      <c r="B189" s="1067" t="s">
        <v>1780</v>
      </c>
      <c r="C189" s="463"/>
      <c r="D189" s="1029"/>
      <c r="E189" s="463"/>
      <c r="F189" s="1030"/>
      <c r="G189" s="1030"/>
      <c r="H189" s="1030"/>
      <c r="I189" s="1030"/>
      <c r="J189" s="1030"/>
      <c r="K189" s="1030"/>
      <c r="L189" s="1030"/>
      <c r="M189" s="1030"/>
      <c r="N189" s="1030"/>
      <c r="O189" s="1030"/>
      <c r="P189" s="1030"/>
      <c r="Q189" s="1030"/>
      <c r="R189" s="1094"/>
      <c r="S189" s="1030"/>
      <c r="T189" s="1099"/>
      <c r="U189" s="993">
        <v>10000</v>
      </c>
    </row>
    <row r="190" spans="1:21" ht="93.75">
      <c r="A190" s="1062" t="s">
        <v>1666</v>
      </c>
      <c r="B190" s="1067" t="s">
        <v>1781</v>
      </c>
      <c r="C190" s="463"/>
      <c r="D190" s="1029"/>
      <c r="E190" s="463"/>
      <c r="F190" s="1030"/>
      <c r="G190" s="1030"/>
      <c r="H190" s="1030"/>
      <c r="I190" s="1030"/>
      <c r="J190" s="1030"/>
      <c r="K190" s="1030"/>
      <c r="L190" s="1030"/>
      <c r="M190" s="1030"/>
      <c r="N190" s="1030"/>
      <c r="O190" s="1030"/>
      <c r="P190" s="1030"/>
      <c r="Q190" s="1030"/>
      <c r="R190" s="1094"/>
      <c r="S190" s="1030"/>
      <c r="T190" s="1099"/>
      <c r="U190" s="983">
        <v>6700</v>
      </c>
    </row>
    <row r="191" spans="1:21">
      <c r="A191" s="1113" t="s">
        <v>1114</v>
      </c>
      <c r="B191" s="1106"/>
      <c r="C191" s="1107"/>
      <c r="D191" s="1108"/>
      <c r="E191" s="1107"/>
      <c r="F191" s="1109"/>
      <c r="G191" s="1109"/>
      <c r="H191" s="1109"/>
      <c r="I191" s="1109"/>
      <c r="J191" s="1109"/>
      <c r="K191" s="1109"/>
      <c r="L191" s="1109"/>
      <c r="M191" s="1109"/>
      <c r="N191" s="1109"/>
      <c r="O191" s="1109"/>
      <c r="P191" s="1109"/>
      <c r="Q191" s="1109"/>
      <c r="R191" s="1110"/>
      <c r="S191" s="1109"/>
      <c r="T191" s="1111"/>
      <c r="U191" s="1115">
        <f>U192+U193+U194+U195+U196+U197+U198+U199+U200+U201+U202+U205+U206+U207+U208+U209+U210+U211+U212+U213+U214+U215</f>
        <v>380800</v>
      </c>
    </row>
    <row r="192" spans="1:21" ht="90" customHeight="1">
      <c r="A192" s="1070" t="s">
        <v>1583</v>
      </c>
      <c r="B192" s="1490" t="s">
        <v>1782</v>
      </c>
      <c r="C192" s="463"/>
      <c r="D192" s="1029"/>
      <c r="E192" s="463"/>
      <c r="F192" s="1030"/>
      <c r="G192" s="1030"/>
      <c r="H192" s="1030"/>
      <c r="I192" s="1030"/>
      <c r="J192" s="1030"/>
      <c r="K192" s="1030"/>
      <c r="L192" s="1030"/>
      <c r="M192" s="1030"/>
      <c r="N192" s="1030"/>
      <c r="O192" s="1030"/>
      <c r="P192" s="1030"/>
      <c r="Q192" s="1030"/>
      <c r="R192" s="1094"/>
      <c r="S192" s="1030"/>
      <c r="T192" s="1099"/>
      <c r="U192" s="983">
        <v>11500</v>
      </c>
    </row>
    <row r="193" spans="1:21" ht="111.75" customHeight="1">
      <c r="A193" s="1070" t="s">
        <v>1668</v>
      </c>
      <c r="B193" s="1490" t="s">
        <v>1783</v>
      </c>
      <c r="C193" s="463"/>
      <c r="D193" s="1029"/>
      <c r="E193" s="463"/>
      <c r="F193" s="1030"/>
      <c r="G193" s="1030"/>
      <c r="H193" s="1030"/>
      <c r="I193" s="1030"/>
      <c r="J193" s="1030"/>
      <c r="K193" s="1030"/>
      <c r="L193" s="1030"/>
      <c r="M193" s="1030"/>
      <c r="N193" s="1030"/>
      <c r="O193" s="1030"/>
      <c r="P193" s="1030"/>
      <c r="Q193" s="1030"/>
      <c r="R193" s="1094"/>
      <c r="S193" s="1030"/>
      <c r="T193" s="1099"/>
      <c r="U193" s="983">
        <v>110000</v>
      </c>
    </row>
    <row r="194" spans="1:21">
      <c r="A194" s="1070" t="s">
        <v>1667</v>
      </c>
      <c r="B194" s="1032" t="s">
        <v>1513</v>
      </c>
      <c r="C194" s="463"/>
      <c r="D194" s="1029"/>
      <c r="E194" s="463"/>
      <c r="F194" s="1030"/>
      <c r="G194" s="1030"/>
      <c r="H194" s="1030"/>
      <c r="I194" s="1030"/>
      <c r="J194" s="1030"/>
      <c r="K194" s="1030"/>
      <c r="L194" s="1030"/>
      <c r="M194" s="1030"/>
      <c r="N194" s="1030"/>
      <c r="O194" s="1030"/>
      <c r="P194" s="1030"/>
      <c r="Q194" s="1030"/>
      <c r="R194" s="1094"/>
      <c r="S194" s="1030"/>
      <c r="T194" s="1099"/>
      <c r="U194" s="983">
        <v>30000</v>
      </c>
    </row>
    <row r="195" spans="1:21" ht="105">
      <c r="A195" s="1070" t="s">
        <v>1669</v>
      </c>
      <c r="B195" s="1032" t="s">
        <v>1515</v>
      </c>
      <c r="C195" s="463"/>
      <c r="D195" s="1029"/>
      <c r="E195" s="463"/>
      <c r="F195" s="1030"/>
      <c r="G195" s="1030"/>
      <c r="H195" s="1030"/>
      <c r="I195" s="1030"/>
      <c r="J195" s="1030"/>
      <c r="K195" s="1030"/>
      <c r="L195" s="1030"/>
      <c r="M195" s="1030"/>
      <c r="N195" s="1030"/>
      <c r="O195" s="1030"/>
      <c r="P195" s="1030"/>
      <c r="Q195" s="1030"/>
      <c r="R195" s="1094"/>
      <c r="S195" s="1030"/>
      <c r="T195" s="1099"/>
      <c r="U195" s="983">
        <v>20000</v>
      </c>
    </row>
    <row r="196" spans="1:21" ht="153" customHeight="1">
      <c r="A196" s="1070" t="s">
        <v>1670</v>
      </c>
      <c r="B196" s="1491" t="s">
        <v>1784</v>
      </c>
      <c r="C196" s="463"/>
      <c r="D196" s="1029"/>
      <c r="E196" s="463"/>
      <c r="F196" s="1030"/>
      <c r="G196" s="1030"/>
      <c r="H196" s="1030"/>
      <c r="I196" s="1030"/>
      <c r="J196" s="1030"/>
      <c r="K196" s="1030"/>
      <c r="L196" s="1030"/>
      <c r="M196" s="1030"/>
      <c r="N196" s="1030"/>
      <c r="O196" s="1030"/>
      <c r="P196" s="1030"/>
      <c r="Q196" s="1030"/>
      <c r="R196" s="1094"/>
      <c r="S196" s="1030"/>
      <c r="T196" s="1099"/>
      <c r="U196" s="983">
        <v>4050</v>
      </c>
    </row>
    <row r="197" spans="1:21" ht="231">
      <c r="A197" s="1070" t="s">
        <v>1671</v>
      </c>
      <c r="B197" s="1041" t="s">
        <v>1785</v>
      </c>
      <c r="C197" s="463"/>
      <c r="D197" s="1029"/>
      <c r="E197" s="463"/>
      <c r="F197" s="1030"/>
      <c r="G197" s="1030"/>
      <c r="H197" s="1030"/>
      <c r="I197" s="1030"/>
      <c r="J197" s="1030"/>
      <c r="K197" s="1030"/>
      <c r="L197" s="1030"/>
      <c r="M197" s="1030"/>
      <c r="N197" s="1030"/>
      <c r="O197" s="1030"/>
      <c r="P197" s="1030"/>
      <c r="Q197" s="1030"/>
      <c r="R197" s="1094"/>
      <c r="S197" s="1030"/>
      <c r="T197" s="1099"/>
      <c r="U197" s="983">
        <v>18000</v>
      </c>
    </row>
    <row r="198" spans="1:21" ht="112.5">
      <c r="A198" s="985" t="s">
        <v>1672</v>
      </c>
      <c r="B198" s="1071" t="s">
        <v>1519</v>
      </c>
      <c r="C198" s="1058"/>
      <c r="D198" s="1059"/>
      <c r="E198" s="1058"/>
      <c r="F198" s="1060"/>
      <c r="G198" s="1060"/>
      <c r="H198" s="1060"/>
      <c r="I198" s="1060"/>
      <c r="J198" s="1060"/>
      <c r="K198" s="1060"/>
      <c r="L198" s="1060"/>
      <c r="M198" s="1060"/>
      <c r="N198" s="1060"/>
      <c r="O198" s="1060"/>
      <c r="P198" s="1060"/>
      <c r="Q198" s="1060"/>
      <c r="R198" s="1072"/>
      <c r="S198" s="1030"/>
      <c r="T198" s="1061"/>
      <c r="U198" s="984">
        <v>3500</v>
      </c>
    </row>
    <row r="199" spans="1:21" ht="131.25">
      <c r="A199" s="1070" t="s">
        <v>1673</v>
      </c>
      <c r="B199" s="1006" t="s">
        <v>1786</v>
      </c>
      <c r="C199" s="463"/>
      <c r="D199" s="1029"/>
      <c r="E199" s="463"/>
      <c r="F199" s="1030"/>
      <c r="G199" s="1030"/>
      <c r="H199" s="1030"/>
      <c r="I199" s="1030"/>
      <c r="J199" s="1030"/>
      <c r="K199" s="1030"/>
      <c r="L199" s="1030"/>
      <c r="M199" s="1030"/>
      <c r="N199" s="1030"/>
      <c r="O199" s="1030"/>
      <c r="P199" s="1030"/>
      <c r="Q199" s="1030"/>
      <c r="R199" s="1094"/>
      <c r="S199" s="1030"/>
      <c r="T199" s="1099"/>
      <c r="U199" s="983">
        <v>3500</v>
      </c>
    </row>
    <row r="200" spans="1:21" ht="150">
      <c r="A200" s="1070" t="s">
        <v>1674</v>
      </c>
      <c r="B200" s="1006" t="s">
        <v>1521</v>
      </c>
      <c r="C200" s="463"/>
      <c r="D200" s="1029"/>
      <c r="E200" s="463"/>
      <c r="F200" s="1030"/>
      <c r="G200" s="1030"/>
      <c r="H200" s="1030"/>
      <c r="I200" s="1030"/>
      <c r="J200" s="1030"/>
      <c r="K200" s="1030"/>
      <c r="L200" s="1030"/>
      <c r="M200" s="1030"/>
      <c r="N200" s="1030"/>
      <c r="O200" s="1030"/>
      <c r="P200" s="1030"/>
      <c r="Q200" s="1030"/>
      <c r="R200" s="1094"/>
      <c r="S200" s="1030"/>
      <c r="T200" s="1099"/>
      <c r="U200" s="983">
        <v>9000</v>
      </c>
    </row>
    <row r="201" spans="1:21" ht="75">
      <c r="A201" s="1070" t="s">
        <v>1675</v>
      </c>
      <c r="B201" s="1006" t="s">
        <v>1787</v>
      </c>
      <c r="C201" s="463"/>
      <c r="D201" s="1029"/>
      <c r="E201" s="463"/>
      <c r="F201" s="1030"/>
      <c r="G201" s="1030"/>
      <c r="H201" s="1030"/>
      <c r="I201" s="1030"/>
      <c r="J201" s="1030"/>
      <c r="K201" s="1030"/>
      <c r="L201" s="1030"/>
      <c r="M201" s="1030"/>
      <c r="N201" s="1030"/>
      <c r="O201" s="1030"/>
      <c r="P201" s="1030"/>
      <c r="Q201" s="1030"/>
      <c r="R201" s="1094"/>
      <c r="S201" s="1030"/>
      <c r="T201" s="1099"/>
      <c r="U201" s="983">
        <v>36250</v>
      </c>
    </row>
    <row r="202" spans="1:21" ht="56.25">
      <c r="A202" s="1070" t="s">
        <v>1676</v>
      </c>
      <c r="B202" s="1006" t="s">
        <v>1788</v>
      </c>
      <c r="C202" s="463"/>
      <c r="D202" s="1029"/>
      <c r="E202" s="463"/>
      <c r="F202" s="1030"/>
      <c r="G202" s="1030"/>
      <c r="H202" s="1030"/>
      <c r="I202" s="1030"/>
      <c r="J202" s="1030"/>
      <c r="K202" s="1030"/>
      <c r="L202" s="1030"/>
      <c r="M202" s="1030"/>
      <c r="N202" s="1030"/>
      <c r="O202" s="1030"/>
      <c r="P202" s="1030"/>
      <c r="Q202" s="1030"/>
      <c r="R202" s="1094"/>
      <c r="S202" s="1030"/>
      <c r="T202" s="1099"/>
      <c r="U202" s="983">
        <v>1450</v>
      </c>
    </row>
    <row r="203" spans="1:21" ht="56.25">
      <c r="A203" s="1070" t="s">
        <v>1677</v>
      </c>
      <c r="B203" s="1006" t="s">
        <v>1526</v>
      </c>
      <c r="C203" s="463"/>
      <c r="D203" s="1029"/>
      <c r="E203" s="463"/>
      <c r="F203" s="1030"/>
      <c r="G203" s="1030"/>
      <c r="H203" s="1030"/>
      <c r="I203" s="1030"/>
      <c r="J203" s="1030"/>
      <c r="K203" s="1030"/>
      <c r="L203" s="1030"/>
      <c r="M203" s="1030"/>
      <c r="N203" s="1030"/>
      <c r="O203" s="1030"/>
      <c r="P203" s="1030"/>
      <c r="Q203" s="1030"/>
      <c r="R203" s="1030"/>
      <c r="S203" s="1030"/>
      <c r="T203" s="1030"/>
      <c r="U203" s="1055" t="s">
        <v>423</v>
      </c>
    </row>
    <row r="204" spans="1:21">
      <c r="A204" s="1070" t="s">
        <v>1678</v>
      </c>
      <c r="B204" s="1006" t="s">
        <v>1527</v>
      </c>
      <c r="C204" s="463"/>
      <c r="D204" s="1029"/>
      <c r="E204" s="463"/>
      <c r="F204" s="1030"/>
      <c r="G204" s="1030"/>
      <c r="H204" s="1030"/>
      <c r="I204" s="1030"/>
      <c r="J204" s="1030"/>
      <c r="K204" s="1030"/>
      <c r="L204" s="1030"/>
      <c r="M204" s="1030"/>
      <c r="N204" s="1030"/>
      <c r="O204" s="1030"/>
      <c r="P204" s="1030"/>
      <c r="Q204" s="1030"/>
      <c r="R204" s="1030"/>
      <c r="S204" s="1030"/>
      <c r="T204" s="1030"/>
      <c r="U204" s="1055" t="s">
        <v>423</v>
      </c>
    </row>
    <row r="205" spans="1:21" ht="112.5">
      <c r="A205" s="1070" t="s">
        <v>1679</v>
      </c>
      <c r="B205" s="1006" t="s">
        <v>1528</v>
      </c>
      <c r="C205" s="463"/>
      <c r="D205" s="1029"/>
      <c r="E205" s="463"/>
      <c r="F205" s="1030"/>
      <c r="G205" s="1030"/>
      <c r="H205" s="1030"/>
      <c r="I205" s="1030"/>
      <c r="J205" s="1030"/>
      <c r="K205" s="1030"/>
      <c r="L205" s="1030"/>
      <c r="M205" s="1030"/>
      <c r="N205" s="1030"/>
      <c r="O205" s="1030"/>
      <c r="P205" s="1030"/>
      <c r="Q205" s="1030"/>
      <c r="R205" s="1094"/>
      <c r="S205" s="1030"/>
      <c r="T205" s="1099"/>
      <c r="U205" s="983">
        <v>25000</v>
      </c>
    </row>
    <row r="206" spans="1:21" ht="56.25">
      <c r="A206" s="1070" t="s">
        <v>1680</v>
      </c>
      <c r="B206" s="1006" t="s">
        <v>1529</v>
      </c>
      <c r="C206" s="463"/>
      <c r="D206" s="1029"/>
      <c r="E206" s="463"/>
      <c r="F206" s="1030"/>
      <c r="G206" s="1030"/>
      <c r="H206" s="1030"/>
      <c r="I206" s="1030"/>
      <c r="J206" s="1030"/>
      <c r="K206" s="1030"/>
      <c r="L206" s="1030"/>
      <c r="M206" s="1030"/>
      <c r="N206" s="1030"/>
      <c r="O206" s="1030"/>
      <c r="P206" s="1030"/>
      <c r="Q206" s="1030"/>
      <c r="R206" s="1094"/>
      <c r="S206" s="1030"/>
      <c r="T206" s="1099"/>
      <c r="U206" s="983">
        <v>25000</v>
      </c>
    </row>
    <row r="207" spans="1:21" ht="37.5">
      <c r="A207" s="1070" t="s">
        <v>1681</v>
      </c>
      <c r="B207" s="1073" t="s">
        <v>1530</v>
      </c>
      <c r="C207" s="463"/>
      <c r="D207" s="1029"/>
      <c r="E207" s="463"/>
      <c r="F207" s="1030"/>
      <c r="G207" s="1030"/>
      <c r="H207" s="1030"/>
      <c r="I207" s="1030"/>
      <c r="J207" s="1030"/>
      <c r="K207" s="1030"/>
      <c r="L207" s="1030"/>
      <c r="M207" s="1030"/>
      <c r="N207" s="1030"/>
      <c r="O207" s="1030"/>
      <c r="P207" s="1030"/>
      <c r="Q207" s="1030"/>
      <c r="R207" s="1094"/>
      <c r="S207" s="1030"/>
      <c r="T207" s="1099"/>
      <c r="U207" s="983">
        <v>20000</v>
      </c>
    </row>
    <row r="208" spans="1:21">
      <c r="A208" s="1070" t="s">
        <v>1682</v>
      </c>
      <c r="B208" s="1073" t="s">
        <v>1531</v>
      </c>
      <c r="C208" s="463"/>
      <c r="D208" s="1029"/>
      <c r="E208" s="463"/>
      <c r="F208" s="1030"/>
      <c r="G208" s="1030"/>
      <c r="H208" s="1030"/>
      <c r="I208" s="1030"/>
      <c r="J208" s="1030"/>
      <c r="K208" s="1030"/>
      <c r="L208" s="1030"/>
      <c r="M208" s="1030"/>
      <c r="N208" s="1030"/>
      <c r="O208" s="1030"/>
      <c r="P208" s="1030"/>
      <c r="Q208" s="1030"/>
      <c r="R208" s="1094"/>
      <c r="S208" s="1030"/>
      <c r="T208" s="1099"/>
      <c r="U208" s="983">
        <v>5000</v>
      </c>
    </row>
    <row r="209" spans="1:21" ht="56.25">
      <c r="A209" s="1070" t="s">
        <v>1683</v>
      </c>
      <c r="B209" s="1073" t="s">
        <v>1789</v>
      </c>
      <c r="C209" s="463"/>
      <c r="D209" s="1029"/>
      <c r="E209" s="463"/>
      <c r="F209" s="1030"/>
      <c r="G209" s="1030"/>
      <c r="H209" s="1030"/>
      <c r="I209" s="1030"/>
      <c r="J209" s="1030"/>
      <c r="K209" s="1030"/>
      <c r="L209" s="1030"/>
      <c r="M209" s="1030"/>
      <c r="N209" s="1030"/>
      <c r="O209" s="1030"/>
      <c r="P209" s="1030"/>
      <c r="Q209" s="1030"/>
      <c r="R209" s="1094"/>
      <c r="S209" s="1030"/>
      <c r="T209" s="1099"/>
      <c r="U209" s="993">
        <v>10950</v>
      </c>
    </row>
    <row r="210" spans="1:21" ht="75">
      <c r="A210" s="1070" t="s">
        <v>1684</v>
      </c>
      <c r="B210" s="1073" t="s">
        <v>1533</v>
      </c>
      <c r="C210" s="463"/>
      <c r="D210" s="1029"/>
      <c r="E210" s="463"/>
      <c r="F210" s="1030"/>
      <c r="G210" s="1030"/>
      <c r="H210" s="1030"/>
      <c r="I210" s="1030"/>
      <c r="J210" s="1030"/>
      <c r="K210" s="1030"/>
      <c r="L210" s="1030"/>
      <c r="M210" s="1030"/>
      <c r="N210" s="1030"/>
      <c r="O210" s="1030"/>
      <c r="P210" s="1030"/>
      <c r="Q210" s="1030"/>
      <c r="R210" s="1094"/>
      <c r="S210" s="1030"/>
      <c r="T210" s="1099"/>
      <c r="U210" s="993">
        <v>12575</v>
      </c>
    </row>
    <row r="211" spans="1:21" ht="56.25">
      <c r="A211" s="1070" t="s">
        <v>1685</v>
      </c>
      <c r="B211" s="1073" t="s">
        <v>1535</v>
      </c>
      <c r="C211" s="463"/>
      <c r="D211" s="1029"/>
      <c r="E211" s="463"/>
      <c r="F211" s="1030"/>
      <c r="G211" s="1030"/>
      <c r="H211" s="1030"/>
      <c r="I211" s="1030"/>
      <c r="J211" s="1030"/>
      <c r="K211" s="1030"/>
      <c r="L211" s="1030"/>
      <c r="M211" s="1030"/>
      <c r="N211" s="1030"/>
      <c r="O211" s="1030"/>
      <c r="P211" s="1030"/>
      <c r="Q211" s="1030"/>
      <c r="R211" s="1094"/>
      <c r="S211" s="1030"/>
      <c r="T211" s="1099"/>
      <c r="U211" s="993">
        <v>10375</v>
      </c>
    </row>
    <row r="212" spans="1:21" ht="56.25">
      <c r="A212" s="1070" t="s">
        <v>1686</v>
      </c>
      <c r="B212" s="1073" t="s">
        <v>1536</v>
      </c>
      <c r="C212" s="463"/>
      <c r="D212" s="1029"/>
      <c r="E212" s="463"/>
      <c r="F212" s="1030"/>
      <c r="G212" s="1030"/>
      <c r="H212" s="1030"/>
      <c r="I212" s="1030"/>
      <c r="J212" s="1030"/>
      <c r="K212" s="1030"/>
      <c r="L212" s="1030"/>
      <c r="M212" s="1030"/>
      <c r="N212" s="1030"/>
      <c r="O212" s="1030"/>
      <c r="P212" s="1030"/>
      <c r="Q212" s="1030"/>
      <c r="R212" s="1094"/>
      <c r="S212" s="1030"/>
      <c r="T212" s="1099"/>
      <c r="U212" s="993">
        <v>1200</v>
      </c>
    </row>
    <row r="213" spans="1:21" ht="37.5">
      <c r="A213" s="1070" t="s">
        <v>1687</v>
      </c>
      <c r="B213" s="1073" t="s">
        <v>1537</v>
      </c>
      <c r="C213" s="463"/>
      <c r="D213" s="1029"/>
      <c r="E213" s="463"/>
      <c r="F213" s="1030"/>
      <c r="G213" s="1030"/>
      <c r="H213" s="1030"/>
      <c r="I213" s="1030"/>
      <c r="J213" s="1030"/>
      <c r="K213" s="1030"/>
      <c r="L213" s="1030"/>
      <c r="M213" s="1030"/>
      <c r="N213" s="1030"/>
      <c r="O213" s="1030"/>
      <c r="P213" s="1030"/>
      <c r="Q213" s="1030"/>
      <c r="R213" s="1094"/>
      <c r="S213" s="1030"/>
      <c r="T213" s="1099"/>
      <c r="U213" s="993">
        <v>13000</v>
      </c>
    </row>
    <row r="214" spans="1:21" ht="37.5">
      <c r="A214" s="1070" t="s">
        <v>1688</v>
      </c>
      <c r="B214" s="1073" t="s">
        <v>1790</v>
      </c>
      <c r="C214" s="463"/>
      <c r="D214" s="1029"/>
      <c r="E214" s="463"/>
      <c r="F214" s="1030"/>
      <c r="G214" s="1030"/>
      <c r="H214" s="1030"/>
      <c r="I214" s="1030"/>
      <c r="J214" s="1030"/>
      <c r="K214" s="1030"/>
      <c r="L214" s="1030"/>
      <c r="M214" s="1030"/>
      <c r="N214" s="1030"/>
      <c r="O214" s="1030"/>
      <c r="P214" s="1030"/>
      <c r="Q214" s="1030"/>
      <c r="R214" s="1094"/>
      <c r="S214" s="1030"/>
      <c r="T214" s="1099"/>
      <c r="U214" s="993">
        <v>10000</v>
      </c>
    </row>
    <row r="215" spans="1:21" ht="37.5">
      <c r="A215" s="1070" t="s">
        <v>1689</v>
      </c>
      <c r="B215" s="1073" t="s">
        <v>1791</v>
      </c>
      <c r="C215" s="463"/>
      <c r="D215" s="1029"/>
      <c r="E215" s="463"/>
      <c r="F215" s="1030"/>
      <c r="G215" s="1030"/>
      <c r="H215" s="1030"/>
      <c r="I215" s="1030"/>
      <c r="J215" s="1030"/>
      <c r="K215" s="1030"/>
      <c r="L215" s="1030"/>
      <c r="M215" s="1030"/>
      <c r="N215" s="1030"/>
      <c r="O215" s="1030"/>
      <c r="P215" s="1030"/>
      <c r="Q215" s="1030"/>
      <c r="R215" s="1094"/>
      <c r="S215" s="1030"/>
      <c r="T215" s="1099"/>
      <c r="U215" s="993">
        <v>450</v>
      </c>
    </row>
    <row r="216" spans="1:21">
      <c r="A216" s="1113" t="s">
        <v>1115</v>
      </c>
      <c r="B216" s="1106"/>
      <c r="C216" s="1107"/>
      <c r="D216" s="1108"/>
      <c r="E216" s="1107"/>
      <c r="F216" s="1109"/>
      <c r="G216" s="1109"/>
      <c r="H216" s="1109"/>
      <c r="I216" s="1109"/>
      <c r="J216" s="1109"/>
      <c r="K216" s="1109"/>
      <c r="L216" s="1109"/>
      <c r="M216" s="1109"/>
      <c r="N216" s="1109"/>
      <c r="O216" s="1109"/>
      <c r="P216" s="1109"/>
      <c r="Q216" s="1109"/>
      <c r="R216" s="1110"/>
      <c r="S216" s="1109"/>
      <c r="T216" s="1111"/>
      <c r="U216" s="1114">
        <f>U217+U218+U219</f>
        <v>25000</v>
      </c>
    </row>
    <row r="217" spans="1:21" ht="105">
      <c r="A217" s="1039" t="s">
        <v>1690</v>
      </c>
      <c r="B217" s="1032" t="s">
        <v>1446</v>
      </c>
      <c r="C217" s="463"/>
      <c r="D217" s="1029"/>
      <c r="E217" s="463"/>
      <c r="F217" s="1030"/>
      <c r="G217" s="1030"/>
      <c r="H217" s="1030"/>
      <c r="I217" s="1030"/>
      <c r="J217" s="1030"/>
      <c r="K217" s="1030"/>
      <c r="L217" s="1030"/>
      <c r="M217" s="1030"/>
      <c r="N217" s="1030"/>
      <c r="O217" s="1030"/>
      <c r="P217" s="1030"/>
      <c r="Q217" s="1030"/>
      <c r="R217" s="1094"/>
      <c r="S217" s="1030"/>
      <c r="T217" s="1099"/>
      <c r="U217" s="993">
        <v>15000</v>
      </c>
    </row>
    <row r="218" spans="1:21" ht="105">
      <c r="A218" s="1039" t="s">
        <v>1692</v>
      </c>
      <c r="B218" s="1032" t="s">
        <v>1446</v>
      </c>
      <c r="C218" s="463"/>
      <c r="D218" s="1029"/>
      <c r="E218" s="463"/>
      <c r="F218" s="1030"/>
      <c r="G218" s="1030"/>
      <c r="H218" s="1030"/>
      <c r="I218" s="1030"/>
      <c r="J218" s="1030"/>
      <c r="K218" s="1030"/>
      <c r="L218" s="1030"/>
      <c r="M218" s="1030"/>
      <c r="N218" s="1030"/>
      <c r="O218" s="1030"/>
      <c r="P218" s="1030"/>
      <c r="Q218" s="1030"/>
      <c r="R218" s="1094"/>
      <c r="S218" s="1030"/>
      <c r="T218" s="1099"/>
      <c r="U218" s="993">
        <v>5000</v>
      </c>
    </row>
    <row r="219" spans="1:21" ht="63">
      <c r="A219" s="1039" t="s">
        <v>1693</v>
      </c>
      <c r="B219" s="1032" t="s">
        <v>1447</v>
      </c>
      <c r="C219" s="463"/>
      <c r="D219" s="1029"/>
      <c r="E219" s="463"/>
      <c r="F219" s="1030"/>
      <c r="G219" s="1030"/>
      <c r="H219" s="1030"/>
      <c r="I219" s="1030"/>
      <c r="J219" s="1030"/>
      <c r="K219" s="1030"/>
      <c r="L219" s="1030"/>
      <c r="M219" s="1030"/>
      <c r="N219" s="1030"/>
      <c r="O219" s="1030"/>
      <c r="P219" s="1030"/>
      <c r="Q219" s="1030"/>
      <c r="R219" s="1094"/>
      <c r="S219" s="1030"/>
      <c r="T219" s="1099"/>
      <c r="U219" s="993">
        <v>5000</v>
      </c>
    </row>
    <row r="220" spans="1:21">
      <c r="A220" s="1039" t="s">
        <v>1694</v>
      </c>
      <c r="B220" s="1032" t="s">
        <v>1514</v>
      </c>
      <c r="C220" s="463"/>
      <c r="D220" s="1029"/>
      <c r="E220" s="463"/>
      <c r="F220" s="1030"/>
      <c r="G220" s="1030"/>
      <c r="H220" s="1030"/>
      <c r="I220" s="1030"/>
      <c r="J220" s="1030"/>
      <c r="K220" s="1030"/>
      <c r="L220" s="1030"/>
      <c r="M220" s="1030"/>
      <c r="N220" s="1030"/>
      <c r="O220" s="1030"/>
      <c r="P220" s="1030"/>
      <c r="Q220" s="1030"/>
      <c r="R220" s="1094"/>
      <c r="S220" s="1030"/>
      <c r="T220" s="1099"/>
      <c r="U220" s="1055" t="s">
        <v>423</v>
      </c>
    </row>
    <row r="221" spans="1:21" ht="63">
      <c r="A221" s="1039" t="s">
        <v>1691</v>
      </c>
      <c r="B221" s="1032" t="s">
        <v>1534</v>
      </c>
      <c r="C221" s="463"/>
      <c r="D221" s="1029"/>
      <c r="E221" s="463"/>
      <c r="F221" s="1030"/>
      <c r="G221" s="1030"/>
      <c r="H221" s="1030"/>
      <c r="I221" s="1030"/>
      <c r="J221" s="1030"/>
      <c r="K221" s="1030"/>
      <c r="L221" s="1030"/>
      <c r="M221" s="1030"/>
      <c r="N221" s="1030"/>
      <c r="O221" s="1030"/>
      <c r="P221" s="1030"/>
      <c r="Q221" s="1030"/>
      <c r="R221" s="1094"/>
      <c r="S221" s="1030"/>
      <c r="T221" s="1099"/>
      <c r="U221" s="1055" t="s">
        <v>423</v>
      </c>
    </row>
    <row r="222" spans="1:21" ht="84">
      <c r="A222" s="1039" t="s">
        <v>1695</v>
      </c>
      <c r="B222" s="1032" t="s">
        <v>1540</v>
      </c>
      <c r="C222" s="463"/>
      <c r="D222" s="1029"/>
      <c r="E222" s="463"/>
      <c r="F222" s="1030"/>
      <c r="G222" s="1030"/>
      <c r="H222" s="1030"/>
      <c r="I222" s="1030"/>
      <c r="J222" s="1030"/>
      <c r="K222" s="1030"/>
      <c r="L222" s="1030"/>
      <c r="M222" s="1030"/>
      <c r="N222" s="1030"/>
      <c r="O222" s="1030"/>
      <c r="P222" s="1030"/>
      <c r="Q222" s="1030"/>
      <c r="R222" s="1094"/>
      <c r="S222" s="1030"/>
      <c r="T222" s="1099"/>
      <c r="U222" s="1055" t="s">
        <v>423</v>
      </c>
    </row>
    <row r="223" spans="1:21" ht="84">
      <c r="A223" s="1039" t="s">
        <v>1696</v>
      </c>
      <c r="B223" s="1032" t="s">
        <v>1541</v>
      </c>
      <c r="C223" s="463"/>
      <c r="D223" s="1029"/>
      <c r="E223" s="463"/>
      <c r="F223" s="1030"/>
      <c r="G223" s="1030"/>
      <c r="H223" s="1030"/>
      <c r="I223" s="1030"/>
      <c r="J223" s="1030"/>
      <c r="K223" s="1030"/>
      <c r="L223" s="1030"/>
      <c r="M223" s="1030"/>
      <c r="N223" s="1030"/>
      <c r="O223" s="1030"/>
      <c r="P223" s="1030"/>
      <c r="Q223" s="1030"/>
      <c r="R223" s="1094"/>
      <c r="S223" s="1030"/>
      <c r="T223" s="1099"/>
      <c r="U223" s="1055" t="s">
        <v>423</v>
      </c>
    </row>
    <row r="224" spans="1:21" ht="42">
      <c r="A224" s="1039" t="s">
        <v>1697</v>
      </c>
      <c r="B224" s="1041" t="s">
        <v>1792</v>
      </c>
      <c r="C224" s="463"/>
      <c r="D224" s="1029"/>
      <c r="E224" s="463"/>
      <c r="F224" s="1030"/>
      <c r="G224" s="1030"/>
      <c r="H224" s="1030"/>
      <c r="I224" s="1030"/>
      <c r="J224" s="1030"/>
      <c r="K224" s="1030"/>
      <c r="L224" s="1030"/>
      <c r="M224" s="1030"/>
      <c r="N224" s="1030"/>
      <c r="O224" s="1030"/>
      <c r="P224" s="1030"/>
      <c r="Q224" s="1030"/>
      <c r="R224" s="1094"/>
      <c r="S224" s="1030"/>
      <c r="T224" s="1099"/>
      <c r="U224" s="1055" t="s">
        <v>423</v>
      </c>
    </row>
    <row r="225" spans="1:21" ht="42">
      <c r="A225" s="1039" t="s">
        <v>1698</v>
      </c>
      <c r="B225" s="1490" t="s">
        <v>1793</v>
      </c>
      <c r="C225" s="463"/>
      <c r="D225" s="1029"/>
      <c r="E225" s="463"/>
      <c r="F225" s="1030"/>
      <c r="G225" s="1030"/>
      <c r="H225" s="1030"/>
      <c r="I225" s="1030"/>
      <c r="J225" s="1030"/>
      <c r="K225" s="1030"/>
      <c r="L225" s="1030"/>
      <c r="M225" s="1030"/>
      <c r="N225" s="1030"/>
      <c r="O225" s="1030"/>
      <c r="P225" s="1030"/>
      <c r="Q225" s="1030"/>
      <c r="R225" s="1094"/>
      <c r="S225" s="1030"/>
      <c r="T225" s="1099"/>
      <c r="U225" s="1055" t="s">
        <v>423</v>
      </c>
    </row>
    <row r="226" spans="1:21" ht="84">
      <c r="A226" s="1039" t="s">
        <v>1699</v>
      </c>
      <c r="B226" s="1041" t="s">
        <v>1544</v>
      </c>
      <c r="C226" s="463"/>
      <c r="D226" s="1029"/>
      <c r="E226" s="463"/>
      <c r="F226" s="1030"/>
      <c r="G226" s="1030"/>
      <c r="H226" s="1030"/>
      <c r="I226" s="1030"/>
      <c r="J226" s="1030"/>
      <c r="K226" s="1030"/>
      <c r="L226" s="1030"/>
      <c r="M226" s="1030"/>
      <c r="N226" s="1030"/>
      <c r="O226" s="1030"/>
      <c r="P226" s="1030"/>
      <c r="Q226" s="1030"/>
      <c r="R226" s="1094"/>
      <c r="S226" s="1030"/>
      <c r="T226" s="1099"/>
      <c r="U226" s="1055" t="s">
        <v>423</v>
      </c>
    </row>
    <row r="227" spans="1:21" ht="84">
      <c r="A227" s="1039" t="s">
        <v>1700</v>
      </c>
      <c r="B227" s="1041" t="s">
        <v>1545</v>
      </c>
      <c r="C227" s="463"/>
      <c r="D227" s="1029"/>
      <c r="E227" s="463"/>
      <c r="F227" s="1030"/>
      <c r="G227" s="1030"/>
      <c r="H227" s="1030"/>
      <c r="I227" s="1030"/>
      <c r="J227" s="1030"/>
      <c r="K227" s="1030"/>
      <c r="L227" s="1030"/>
      <c r="M227" s="1030"/>
      <c r="N227" s="1030"/>
      <c r="O227" s="1030"/>
      <c r="P227" s="1030"/>
      <c r="Q227" s="1030"/>
      <c r="R227" s="1094"/>
      <c r="S227" s="1030"/>
      <c r="T227" s="1099"/>
      <c r="U227" s="1055" t="s">
        <v>423</v>
      </c>
    </row>
    <row r="228" spans="1:21" ht="105">
      <c r="A228" s="1039" t="s">
        <v>1701</v>
      </c>
      <c r="B228" s="1041" t="s">
        <v>1546</v>
      </c>
      <c r="C228" s="463"/>
      <c r="D228" s="1029"/>
      <c r="E228" s="463"/>
      <c r="F228" s="1030"/>
      <c r="G228" s="1030"/>
      <c r="H228" s="1030"/>
      <c r="I228" s="1030"/>
      <c r="J228" s="1030"/>
      <c r="K228" s="1030"/>
      <c r="L228" s="1030"/>
      <c r="M228" s="1030"/>
      <c r="N228" s="1030"/>
      <c r="O228" s="1030"/>
      <c r="P228" s="1030"/>
      <c r="Q228" s="1030"/>
      <c r="R228" s="1094"/>
      <c r="S228" s="1030"/>
      <c r="T228" s="1099"/>
      <c r="U228" s="1055" t="s">
        <v>423</v>
      </c>
    </row>
    <row r="229" spans="1:21">
      <c r="A229" s="1039"/>
      <c r="B229" s="1041"/>
      <c r="C229" s="463"/>
      <c r="D229" s="1029"/>
      <c r="E229" s="463"/>
      <c r="F229" s="1030"/>
      <c r="G229" s="1030"/>
      <c r="H229" s="1030"/>
      <c r="I229" s="1030"/>
      <c r="J229" s="1030"/>
      <c r="K229" s="1030"/>
      <c r="L229" s="1030"/>
      <c r="M229" s="1030"/>
      <c r="N229" s="1030"/>
      <c r="O229" s="1030"/>
      <c r="P229" s="1030"/>
      <c r="Q229" s="1030"/>
      <c r="R229" s="1094"/>
      <c r="S229" s="1030"/>
      <c r="T229" s="1099"/>
      <c r="U229" s="1055"/>
    </row>
    <row r="230" spans="1:21" ht="81">
      <c r="A230" s="1039" t="s">
        <v>1702</v>
      </c>
      <c r="B230" s="1484" t="s">
        <v>1547</v>
      </c>
      <c r="C230" s="463"/>
      <c r="D230" s="1029"/>
      <c r="E230" s="463"/>
      <c r="F230" s="1030"/>
      <c r="G230" s="1030"/>
      <c r="H230" s="1030"/>
      <c r="I230" s="1030"/>
      <c r="J230" s="1030"/>
      <c r="K230" s="1030"/>
      <c r="L230" s="1030"/>
      <c r="M230" s="1030"/>
      <c r="N230" s="1030"/>
      <c r="O230" s="1030"/>
      <c r="P230" s="1030"/>
      <c r="Q230" s="1030"/>
      <c r="R230" s="1094"/>
      <c r="S230" s="1030"/>
      <c r="T230" s="1099"/>
      <c r="U230" s="1055" t="s">
        <v>423</v>
      </c>
    </row>
    <row r="231" spans="1:21">
      <c r="A231" s="1105" t="s">
        <v>1419</v>
      </c>
      <c r="B231" s="1106"/>
      <c r="C231" s="1107"/>
      <c r="D231" s="1108"/>
      <c r="E231" s="1107"/>
      <c r="F231" s="1109"/>
      <c r="G231" s="1109"/>
      <c r="H231" s="1109"/>
      <c r="I231" s="1109"/>
      <c r="J231" s="1109"/>
      <c r="K231" s="1109"/>
      <c r="L231" s="1109"/>
      <c r="M231" s="1109"/>
      <c r="N231" s="1109"/>
      <c r="O231" s="1109"/>
      <c r="P231" s="1109"/>
      <c r="Q231" s="1109"/>
      <c r="R231" s="1110"/>
      <c r="S231" s="1109"/>
      <c r="T231" s="1111"/>
      <c r="U231" s="1112">
        <f>U232+U233+U234+U235+U236+U237+U238+U239+U240</f>
        <v>443250</v>
      </c>
    </row>
    <row r="232" spans="1:21" ht="63">
      <c r="A232" s="1075" t="s">
        <v>1703</v>
      </c>
      <c r="B232" s="1041" t="s">
        <v>1420</v>
      </c>
      <c r="C232" s="463"/>
      <c r="D232" s="1029"/>
      <c r="E232" s="463"/>
      <c r="F232" s="1030"/>
      <c r="G232" s="1030"/>
      <c r="H232" s="1030"/>
      <c r="I232" s="1030"/>
      <c r="J232" s="1030"/>
      <c r="K232" s="1030"/>
      <c r="L232" s="1030"/>
      <c r="M232" s="1030"/>
      <c r="N232" s="1030"/>
      <c r="O232" s="1030"/>
      <c r="P232" s="1030"/>
      <c r="Q232" s="1030"/>
      <c r="R232" s="1094"/>
      <c r="S232" s="1030"/>
      <c r="T232" s="1099"/>
      <c r="U232" s="1066">
        <v>28850</v>
      </c>
    </row>
    <row r="233" spans="1:21" ht="63">
      <c r="A233" s="1075" t="s">
        <v>1704</v>
      </c>
      <c r="B233" s="1041" t="s">
        <v>1421</v>
      </c>
      <c r="C233" s="463"/>
      <c r="D233" s="1029"/>
      <c r="E233" s="463"/>
      <c r="F233" s="1030"/>
      <c r="G233" s="1030"/>
      <c r="H233" s="1030"/>
      <c r="I233" s="1030"/>
      <c r="J233" s="1030"/>
      <c r="K233" s="1030"/>
      <c r="L233" s="1030"/>
      <c r="M233" s="1030"/>
      <c r="N233" s="1030"/>
      <c r="O233" s="1030"/>
      <c r="P233" s="1030"/>
      <c r="Q233" s="1030"/>
      <c r="R233" s="1094"/>
      <c r="S233" s="1030"/>
      <c r="T233" s="1099"/>
      <c r="U233" s="1066">
        <v>36000</v>
      </c>
    </row>
    <row r="234" spans="1:21" ht="63">
      <c r="A234" s="1075" t="s">
        <v>1705</v>
      </c>
      <c r="B234" s="1041" t="s">
        <v>1432</v>
      </c>
      <c r="C234" s="463"/>
      <c r="D234" s="1029"/>
      <c r="E234" s="463"/>
      <c r="F234" s="1030"/>
      <c r="G234" s="1030"/>
      <c r="H234" s="1030"/>
      <c r="I234" s="1030"/>
      <c r="J234" s="1030"/>
      <c r="K234" s="1030"/>
      <c r="L234" s="1030"/>
      <c r="M234" s="1030"/>
      <c r="N234" s="1030"/>
      <c r="O234" s="1030"/>
      <c r="P234" s="1030"/>
      <c r="Q234" s="1030"/>
      <c r="R234" s="1094"/>
      <c r="S234" s="1030"/>
      <c r="T234" s="1099"/>
      <c r="U234" s="1066">
        <v>200000</v>
      </c>
    </row>
    <row r="235" spans="1:21" ht="42">
      <c r="A235" s="1075" t="s">
        <v>1706</v>
      </c>
      <c r="B235" s="1041" t="s">
        <v>1433</v>
      </c>
      <c r="C235" s="463"/>
      <c r="D235" s="1029"/>
      <c r="E235" s="463"/>
      <c r="F235" s="1030"/>
      <c r="G235" s="1030"/>
      <c r="H235" s="1030"/>
      <c r="I235" s="1030"/>
      <c r="J235" s="1030"/>
      <c r="K235" s="1030"/>
      <c r="L235" s="1030"/>
      <c r="M235" s="1030"/>
      <c r="N235" s="1030"/>
      <c r="O235" s="1030"/>
      <c r="P235" s="1030"/>
      <c r="Q235" s="1030"/>
      <c r="R235" s="1094"/>
      <c r="S235" s="1030"/>
      <c r="T235" s="1099"/>
      <c r="U235" s="1076">
        <v>27100</v>
      </c>
    </row>
    <row r="236" spans="1:21" ht="37.5">
      <c r="A236" s="1075" t="s">
        <v>1707</v>
      </c>
      <c r="B236" s="1020" t="s">
        <v>1435</v>
      </c>
      <c r="C236" s="463"/>
      <c r="D236" s="1029"/>
      <c r="E236" s="463"/>
      <c r="F236" s="1030"/>
      <c r="G236" s="1030"/>
      <c r="H236" s="1030"/>
      <c r="I236" s="1030"/>
      <c r="J236" s="1030"/>
      <c r="K236" s="1030"/>
      <c r="L236" s="1030"/>
      <c r="M236" s="1030"/>
      <c r="N236" s="1030"/>
      <c r="O236" s="1030"/>
      <c r="P236" s="1030"/>
      <c r="Q236" s="1030"/>
      <c r="R236" s="1094"/>
      <c r="S236" s="1030"/>
      <c r="T236" s="1099"/>
      <c r="U236" s="1077">
        <v>5000</v>
      </c>
    </row>
    <row r="237" spans="1:21" ht="56.25">
      <c r="A237" s="1075" t="s">
        <v>1708</v>
      </c>
      <c r="B237" s="1020" t="s">
        <v>1442</v>
      </c>
      <c r="C237" s="463"/>
      <c r="D237" s="1029"/>
      <c r="E237" s="463"/>
      <c r="F237" s="1030"/>
      <c r="G237" s="1030"/>
      <c r="H237" s="1030"/>
      <c r="I237" s="1030"/>
      <c r="J237" s="1030"/>
      <c r="K237" s="1030"/>
      <c r="L237" s="1030"/>
      <c r="M237" s="1030"/>
      <c r="N237" s="1030"/>
      <c r="O237" s="1030"/>
      <c r="P237" s="1030"/>
      <c r="Q237" s="1030"/>
      <c r="R237" s="1094"/>
      <c r="S237" s="1030"/>
      <c r="T237" s="1099"/>
      <c r="U237" s="1078">
        <v>49200</v>
      </c>
    </row>
    <row r="238" spans="1:21" ht="37.5">
      <c r="A238" s="1075" t="s">
        <v>1709</v>
      </c>
      <c r="B238" s="1020" t="s">
        <v>1452</v>
      </c>
      <c r="C238" s="463"/>
      <c r="D238" s="1029"/>
      <c r="E238" s="463"/>
      <c r="F238" s="1030"/>
      <c r="G238" s="1030"/>
      <c r="H238" s="1030"/>
      <c r="I238" s="1030"/>
      <c r="J238" s="1030"/>
      <c r="K238" s="1030"/>
      <c r="L238" s="1030"/>
      <c r="M238" s="1030"/>
      <c r="N238" s="1030"/>
      <c r="O238" s="1030"/>
      <c r="P238" s="1030"/>
      <c r="Q238" s="1030"/>
      <c r="R238" s="1094"/>
      <c r="S238" s="1030"/>
      <c r="T238" s="1099"/>
      <c r="U238" s="1077">
        <v>50000</v>
      </c>
    </row>
    <row r="239" spans="1:21" ht="56.25">
      <c r="A239" s="1075" t="s">
        <v>1710</v>
      </c>
      <c r="B239" s="1020" t="s">
        <v>1453</v>
      </c>
      <c r="C239" s="463"/>
      <c r="D239" s="1029"/>
      <c r="E239" s="463"/>
      <c r="F239" s="1030"/>
      <c r="G239" s="1030"/>
      <c r="H239" s="1030"/>
      <c r="I239" s="1030"/>
      <c r="J239" s="1030"/>
      <c r="K239" s="1030"/>
      <c r="L239" s="1030"/>
      <c r="M239" s="1030"/>
      <c r="N239" s="1030"/>
      <c r="O239" s="1030"/>
      <c r="P239" s="1030"/>
      <c r="Q239" s="1030"/>
      <c r="R239" s="1094"/>
      <c r="S239" s="1030"/>
      <c r="T239" s="1099"/>
      <c r="U239" s="1077">
        <v>20000</v>
      </c>
    </row>
    <row r="240" spans="1:21" ht="37.5">
      <c r="A240" s="1075" t="s">
        <v>1711</v>
      </c>
      <c r="B240" s="1020" t="s">
        <v>1465</v>
      </c>
      <c r="C240" s="463"/>
      <c r="D240" s="1029"/>
      <c r="E240" s="463"/>
      <c r="F240" s="1030"/>
      <c r="G240" s="1030"/>
      <c r="H240" s="1030"/>
      <c r="I240" s="1030"/>
      <c r="J240" s="1030"/>
      <c r="K240" s="1030"/>
      <c r="L240" s="1030"/>
      <c r="M240" s="1030"/>
      <c r="N240" s="1030"/>
      <c r="O240" s="1030"/>
      <c r="P240" s="1030"/>
      <c r="Q240" s="1030"/>
      <c r="R240" s="1094"/>
      <c r="S240" s="1030"/>
      <c r="T240" s="1099"/>
      <c r="U240" s="1078">
        <v>27100</v>
      </c>
    </row>
  </sheetData>
  <mergeCells count="17">
    <mergeCell ref="A16:B16"/>
    <mergeCell ref="E5:U5"/>
    <mergeCell ref="A1:U1"/>
    <mergeCell ref="A2:U2"/>
    <mergeCell ref="A3:U3"/>
    <mergeCell ref="Q4:U4"/>
    <mergeCell ref="D5:D6"/>
    <mergeCell ref="C5:C6"/>
    <mergeCell ref="A5:B5"/>
    <mergeCell ref="A6:B6"/>
    <mergeCell ref="A66:B66"/>
    <mergeCell ref="A17:B17"/>
    <mergeCell ref="A24:B24"/>
    <mergeCell ref="A33:B33"/>
    <mergeCell ref="A45:B45"/>
    <mergeCell ref="A49:B49"/>
    <mergeCell ref="A55:B55"/>
  </mergeCells>
  <phoneticPr fontId="4" type="noConversion"/>
  <pageMargins left="1.1811023622047245" right="0.59055118110236227" top="0.98425196850393704" bottom="0.78802083333333328" header="0" footer="0.19685039370078741"/>
  <pageSetup paperSize="9" scale="85" firstPageNumber="54" orientation="landscape" useFirstPageNumber="1" r:id="rId1"/>
  <headerFooter alignWithMargins="0">
    <oddHeader>&amp;C&amp;G&amp;R&amp;"TH SarabunPSK,ธรรมดา"&amp;P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66"/>
  <sheetViews>
    <sheetView showZeros="0" view="pageLayout" topLeftCell="A13" zoomScaleNormal="120" zoomScaleSheetLayoutView="95" workbookViewId="0">
      <selection activeCell="M11" sqref="M11"/>
    </sheetView>
  </sheetViews>
  <sheetFormatPr defaultColWidth="9" defaultRowHeight="18.75"/>
  <cols>
    <col min="1" max="1" width="2.36328125" style="161" customWidth="1"/>
    <col min="2" max="2" width="19.6328125" style="388" customWidth="1"/>
    <col min="3" max="3" width="8.6328125" style="161" customWidth="1"/>
    <col min="4" max="4" width="7.7265625" style="161" customWidth="1"/>
    <col min="5" max="5" width="0.6328125" style="161" customWidth="1"/>
    <col min="6" max="6" width="1.08984375" style="161" hidden="1" customWidth="1"/>
    <col min="7" max="7" width="11.453125" style="161" hidden="1" customWidth="1"/>
    <col min="8" max="8" width="7.90625" style="161" hidden="1" customWidth="1"/>
    <col min="9" max="9" width="8.36328125" style="161" hidden="1" customWidth="1"/>
    <col min="10" max="11" width="0" style="161" hidden="1" customWidth="1"/>
    <col min="12" max="12" width="21.453125" style="161" customWidth="1"/>
    <col min="13" max="13" width="8.81640625" style="161" customWidth="1"/>
    <col min="14" max="14" width="7.90625" style="161" customWidth="1"/>
    <col min="15" max="16384" width="9" style="161"/>
  </cols>
  <sheetData>
    <row r="1" spans="1:14" ht="1.5" customHeight="1"/>
    <row r="2" spans="1:14" ht="19.5" customHeight="1">
      <c r="A2" s="1682" t="s">
        <v>464</v>
      </c>
      <c r="B2" s="1682"/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1682"/>
    </row>
    <row r="3" spans="1:14" s="312" customFormat="1" ht="19.5" customHeight="1">
      <c r="A3" s="1682" t="s">
        <v>1729</v>
      </c>
      <c r="B3" s="1682"/>
      <c r="C3" s="1682"/>
      <c r="D3" s="1682"/>
      <c r="E3" s="161"/>
      <c r="F3" s="161"/>
      <c r="G3" s="161"/>
      <c r="H3" s="161"/>
      <c r="I3" s="161"/>
      <c r="J3" s="161"/>
      <c r="K3" s="161"/>
      <c r="L3" s="1682" t="s">
        <v>1730</v>
      </c>
      <c r="M3" s="1682"/>
      <c r="N3" s="1682"/>
    </row>
    <row r="4" spans="1:14">
      <c r="A4" s="1682" t="s">
        <v>1116</v>
      </c>
      <c r="B4" s="1682"/>
      <c r="C4" s="1682"/>
      <c r="D4" s="1682"/>
      <c r="L4" s="1682" t="s">
        <v>1116</v>
      </c>
      <c r="M4" s="1682"/>
      <c r="N4" s="1682"/>
    </row>
    <row r="5" spans="1:14" s="312" customFormat="1" ht="0.75" customHeight="1">
      <c r="A5" s="311"/>
      <c r="B5" s="313"/>
      <c r="C5" s="311"/>
      <c r="D5" s="311"/>
    </row>
    <row r="6" spans="1:14" s="312" customFormat="1">
      <c r="A6" s="1685" t="s">
        <v>537</v>
      </c>
      <c r="B6" s="1686"/>
      <c r="C6" s="314" t="s">
        <v>538</v>
      </c>
      <c r="D6" s="315" t="s">
        <v>526</v>
      </c>
      <c r="L6" s="316" t="s">
        <v>539</v>
      </c>
      <c r="M6" s="317" t="s">
        <v>540</v>
      </c>
      <c r="N6" s="318" t="s">
        <v>526</v>
      </c>
    </row>
    <row r="7" spans="1:14">
      <c r="A7" s="1687" t="s">
        <v>198</v>
      </c>
      <c r="B7" s="1688"/>
      <c r="C7" s="1688"/>
      <c r="D7" s="1689"/>
      <c r="G7" s="319" t="s">
        <v>542</v>
      </c>
      <c r="H7" s="319">
        <v>166</v>
      </c>
      <c r="I7" s="320">
        <f>H7*6500</f>
        <v>1079000</v>
      </c>
      <c r="L7" s="321" t="s">
        <v>193</v>
      </c>
      <c r="M7" s="322"/>
      <c r="N7" s="323"/>
    </row>
    <row r="8" spans="1:14">
      <c r="A8" s="324"/>
      <c r="B8" s="325" t="s">
        <v>202</v>
      </c>
      <c r="C8" s="326">
        <v>415607</v>
      </c>
      <c r="D8" s="550">
        <f>C8+C9</f>
        <v>915607</v>
      </c>
      <c r="G8" s="319" t="s">
        <v>543</v>
      </c>
      <c r="H8" s="319">
        <v>157</v>
      </c>
      <c r="I8" s="320">
        <f>H8*4900</f>
        <v>769300</v>
      </c>
      <c r="L8" s="327" t="s">
        <v>1260</v>
      </c>
      <c r="M8" s="328"/>
      <c r="N8" s="329"/>
    </row>
    <row r="9" spans="1:14">
      <c r="A9" s="330"/>
      <c r="B9" s="331" t="s">
        <v>203</v>
      </c>
      <c r="C9" s="332">
        <v>500000</v>
      </c>
      <c r="D9" s="333"/>
      <c r="G9" s="315" t="s">
        <v>532</v>
      </c>
      <c r="H9" s="334"/>
      <c r="I9" s="335">
        <f>SUM(I7:I8)</f>
        <v>1848300</v>
      </c>
      <c r="L9" s="354" t="s">
        <v>1119</v>
      </c>
      <c r="M9" s="355"/>
      <c r="N9" s="522"/>
    </row>
    <row r="10" spans="1:14">
      <c r="A10" s="1683" t="s">
        <v>1255</v>
      </c>
      <c r="B10" s="1684"/>
      <c r="C10" s="338"/>
      <c r="D10" s="339"/>
      <c r="G10" s="315"/>
      <c r="H10" s="334"/>
      <c r="I10" s="335"/>
      <c r="L10" s="354" t="s">
        <v>1120</v>
      </c>
      <c r="M10" s="355"/>
      <c r="N10" s="522"/>
    </row>
    <row r="11" spans="1:14">
      <c r="A11" s="341"/>
      <c r="B11" s="342" t="s">
        <v>193</v>
      </c>
      <c r="C11" s="322"/>
      <c r="D11" s="322">
        <f>C13+C15+C16+C17+C18</f>
        <v>12671639</v>
      </c>
      <c r="G11" s="315"/>
      <c r="H11" s="334"/>
      <c r="I11" s="335"/>
      <c r="L11" s="336" t="s">
        <v>1261</v>
      </c>
      <c r="M11" s="337"/>
      <c r="N11" s="523">
        <f>SUM(M8:M11)</f>
        <v>0</v>
      </c>
    </row>
    <row r="12" spans="1:14">
      <c r="A12" s="344"/>
      <c r="B12" s="345" t="s">
        <v>193</v>
      </c>
      <c r="C12" s="614"/>
      <c r="D12" s="346"/>
      <c r="G12" s="319" t="s">
        <v>544</v>
      </c>
      <c r="H12" s="319">
        <f>H7+H8</f>
        <v>323</v>
      </c>
      <c r="I12" s="320">
        <f>H12*2000</f>
        <v>646000</v>
      </c>
      <c r="L12" s="336" t="s">
        <v>1262</v>
      </c>
      <c r="M12" s="337"/>
      <c r="N12" s="523">
        <f>SUM(M9:M12)</f>
        <v>0</v>
      </c>
    </row>
    <row r="13" spans="1:14">
      <c r="A13" s="356"/>
      <c r="B13" s="351" t="s">
        <v>194</v>
      </c>
      <c r="C13" s="615">
        <v>1846900</v>
      </c>
      <c r="D13" s="301"/>
      <c r="G13" s="319" t="s">
        <v>545</v>
      </c>
      <c r="H13" s="319">
        <v>323</v>
      </c>
      <c r="I13" s="320">
        <f>H13*460</f>
        <v>148580</v>
      </c>
      <c r="L13" s="321" t="s">
        <v>194</v>
      </c>
      <c r="M13" s="340"/>
      <c r="N13" s="340">
        <f>M14+M15+M16+M17+M18+M19+M20+M21+M22+M23</f>
        <v>3417437</v>
      </c>
    </row>
    <row r="14" spans="1:14">
      <c r="A14" s="350"/>
      <c r="B14" s="357" t="s">
        <v>200</v>
      </c>
      <c r="C14" s="749" t="s">
        <v>423</v>
      </c>
      <c r="D14" s="358"/>
      <c r="G14" s="319"/>
      <c r="H14" s="319"/>
      <c r="I14" s="320"/>
      <c r="L14" s="343" t="s">
        <v>1118</v>
      </c>
      <c r="M14" s="302">
        <f>'ตอนที่ 3.3'!D27</f>
        <v>800000</v>
      </c>
      <c r="N14" s="524"/>
    </row>
    <row r="15" spans="1:14">
      <c r="A15" s="350"/>
      <c r="B15" s="351" t="s">
        <v>201</v>
      </c>
      <c r="C15" s="616">
        <v>3501730</v>
      </c>
      <c r="D15" s="549"/>
      <c r="G15" s="319"/>
      <c r="H15" s="319"/>
      <c r="I15" s="320"/>
      <c r="L15" s="343" t="s">
        <v>546</v>
      </c>
      <c r="M15" s="347">
        <v>403470</v>
      </c>
      <c r="N15" s="524"/>
    </row>
    <row r="16" spans="1:14">
      <c r="A16" s="356"/>
      <c r="B16" s="351" t="s">
        <v>1274</v>
      </c>
      <c r="C16" s="616">
        <v>2148150</v>
      </c>
      <c r="D16" s="549"/>
      <c r="G16" s="319"/>
      <c r="H16" s="319"/>
      <c r="I16" s="320"/>
      <c r="L16" s="343" t="s">
        <v>547</v>
      </c>
      <c r="M16" s="347">
        <v>270104</v>
      </c>
      <c r="N16" s="524"/>
    </row>
    <row r="17" spans="1:14">
      <c r="A17" s="356"/>
      <c r="B17" s="351" t="s">
        <v>1259</v>
      </c>
      <c r="C17" s="615">
        <v>793809</v>
      </c>
      <c r="D17" s="549"/>
      <c r="G17" s="319"/>
      <c r="H17" s="319"/>
      <c r="I17" s="320"/>
      <c r="L17" s="343" t="s">
        <v>629</v>
      </c>
      <c r="M17" s="349">
        <v>83250</v>
      </c>
      <c r="N17" s="525"/>
    </row>
    <row r="18" spans="1:14">
      <c r="A18" s="348"/>
      <c r="B18" s="543" t="s">
        <v>1117</v>
      </c>
      <c r="C18" s="617">
        <v>4381050</v>
      </c>
      <c r="D18" s="551"/>
      <c r="G18" s="319"/>
      <c r="H18" s="319"/>
      <c r="I18" s="320"/>
      <c r="L18" s="343" t="s">
        <v>1263</v>
      </c>
      <c r="M18" s="349">
        <v>150000</v>
      </c>
      <c r="N18" s="525"/>
    </row>
    <row r="19" spans="1:14">
      <c r="A19" s="341"/>
      <c r="B19" s="342" t="s">
        <v>194</v>
      </c>
      <c r="C19" s="322"/>
      <c r="D19" s="322">
        <f>C20+C21+C23+C24</f>
        <v>4078300</v>
      </c>
      <c r="G19" s="319" t="s">
        <v>548</v>
      </c>
      <c r="H19" s="319">
        <v>323</v>
      </c>
      <c r="I19" s="320">
        <f>H19*900</f>
        <v>290700</v>
      </c>
      <c r="L19" s="343" t="s">
        <v>1264</v>
      </c>
      <c r="M19" s="349">
        <v>150000</v>
      </c>
      <c r="N19" s="525"/>
    </row>
    <row r="20" spans="1:14">
      <c r="A20" s="344"/>
      <c r="B20" s="345" t="s">
        <v>549</v>
      </c>
      <c r="C20" s="614">
        <v>1000000</v>
      </c>
      <c r="D20" s="346"/>
      <c r="G20" s="352"/>
      <c r="H20" s="352"/>
      <c r="I20" s="353"/>
      <c r="L20" s="343" t="s">
        <v>1265</v>
      </c>
      <c r="M20" s="445">
        <v>55050</v>
      </c>
      <c r="N20" s="525"/>
    </row>
    <row r="21" spans="1:14">
      <c r="A21" s="350"/>
      <c r="B21" s="351" t="s">
        <v>550</v>
      </c>
      <c r="C21" s="615">
        <v>846900</v>
      </c>
      <c r="D21" s="301"/>
      <c r="G21" s="352"/>
      <c r="H21" s="352"/>
      <c r="I21" s="353"/>
      <c r="L21" s="343" t="s">
        <v>1266</v>
      </c>
      <c r="M21" s="403">
        <v>486580</v>
      </c>
      <c r="N21" s="526"/>
    </row>
    <row r="22" spans="1:14">
      <c r="A22" s="350"/>
      <c r="B22" s="351" t="s">
        <v>1270</v>
      </c>
      <c r="C22" s="702" t="s">
        <v>423</v>
      </c>
      <c r="D22" s="301"/>
      <c r="G22" s="352"/>
      <c r="H22" s="352"/>
      <c r="I22" s="353"/>
      <c r="L22" s="343" t="s">
        <v>1267</v>
      </c>
      <c r="M22" s="445">
        <v>1000000</v>
      </c>
      <c r="N22" s="527"/>
    </row>
    <row r="23" spans="1:14">
      <c r="A23" s="350"/>
      <c r="B23" s="351" t="s">
        <v>1186</v>
      </c>
      <c r="C23" s="616">
        <v>2148150</v>
      </c>
      <c r="D23" s="301"/>
      <c r="G23" s="352"/>
      <c r="H23" s="352"/>
      <c r="I23" s="353"/>
      <c r="L23" s="398" t="s">
        <v>1268</v>
      </c>
      <c r="M23" s="445">
        <v>18983</v>
      </c>
      <c r="N23" s="528" t="s">
        <v>391</v>
      </c>
    </row>
    <row r="24" spans="1:14">
      <c r="A24" s="350"/>
      <c r="B24" s="351" t="s">
        <v>1130</v>
      </c>
      <c r="C24" s="615">
        <v>83250</v>
      </c>
      <c r="D24" s="301"/>
      <c r="G24" s="352"/>
      <c r="H24" s="352"/>
      <c r="I24" s="353"/>
      <c r="L24" s="398" t="s">
        <v>551</v>
      </c>
      <c r="M24" s="750" t="s">
        <v>423</v>
      </c>
      <c r="N24" s="529"/>
    </row>
    <row r="25" spans="1:14">
      <c r="A25" s="341"/>
      <c r="B25" s="342" t="s">
        <v>200</v>
      </c>
      <c r="C25" s="322"/>
      <c r="D25" s="322">
        <f>C26+C27+C28</f>
        <v>576750</v>
      </c>
      <c r="G25" s="352"/>
      <c r="H25" s="352"/>
      <c r="I25" s="353"/>
      <c r="L25" s="398" t="s">
        <v>553</v>
      </c>
      <c r="M25" s="750" t="s">
        <v>423</v>
      </c>
      <c r="N25" s="530"/>
    </row>
    <row r="26" spans="1:14">
      <c r="A26" s="344"/>
      <c r="B26" s="740" t="s">
        <v>1727</v>
      </c>
      <c r="C26" s="739">
        <v>516750</v>
      </c>
      <c r="D26" s="346"/>
      <c r="G26" s="352"/>
      <c r="H26" s="352"/>
      <c r="I26" s="353"/>
      <c r="L26" s="321" t="s">
        <v>200</v>
      </c>
      <c r="M26" s="741"/>
      <c r="N26" s="747">
        <f>M27+M28</f>
        <v>576750</v>
      </c>
    </row>
    <row r="27" spans="1:14" ht="21">
      <c r="A27" s="356"/>
      <c r="B27" s="596" t="s">
        <v>1208</v>
      </c>
      <c r="C27" s="738">
        <v>60000</v>
      </c>
      <c r="D27" s="546"/>
      <c r="G27" s="352" t="s">
        <v>552</v>
      </c>
      <c r="H27" s="352">
        <v>323</v>
      </c>
      <c r="I27" s="353">
        <f>H27*950</f>
        <v>306850</v>
      </c>
      <c r="L27" s="740" t="s">
        <v>1727</v>
      </c>
      <c r="M27" s="656">
        <v>516750</v>
      </c>
      <c r="N27" s="544"/>
    </row>
    <row r="28" spans="1:14" ht="21">
      <c r="A28" s="736"/>
      <c r="B28" s="660"/>
      <c r="C28" s="737"/>
      <c r="D28" s="547"/>
      <c r="G28" s="364"/>
      <c r="H28" s="364"/>
      <c r="I28" s="365"/>
      <c r="J28" s="364"/>
      <c r="L28" s="742" t="s">
        <v>1208</v>
      </c>
      <c r="M28" s="657">
        <v>60000</v>
      </c>
      <c r="N28" s="743"/>
    </row>
    <row r="29" spans="1:14">
      <c r="A29" s="659"/>
      <c r="B29" s="658" t="s">
        <v>201</v>
      </c>
      <c r="C29" s="322"/>
      <c r="D29" s="322">
        <f>C30+C32+C33+C34+C35+C36+C37</f>
        <v>3408430</v>
      </c>
      <c r="G29" s="366" t="s">
        <v>554</v>
      </c>
      <c r="H29" s="364"/>
      <c r="I29" s="367"/>
      <c r="J29" s="368"/>
      <c r="L29" s="519" t="s">
        <v>201</v>
      </c>
      <c r="M29" s="323"/>
      <c r="N29" s="748">
        <f>M30+M32+M33+M34+M35+M36+M37+M38+M39+M40</f>
        <v>8519331.9600000009</v>
      </c>
    </row>
    <row r="30" spans="1:14">
      <c r="A30" s="359"/>
      <c r="B30" s="360" t="s">
        <v>1269</v>
      </c>
      <c r="C30" s="618">
        <v>20000</v>
      </c>
      <c r="D30" s="548"/>
      <c r="G30" s="369" t="s">
        <v>555</v>
      </c>
      <c r="H30" s="368"/>
      <c r="I30" s="370">
        <v>890000</v>
      </c>
      <c r="J30" s="368"/>
      <c r="L30" s="399" t="s">
        <v>1269</v>
      </c>
      <c r="M30" s="328">
        <f t="shared" ref="M30:M35" si="0">C30</f>
        <v>20000</v>
      </c>
      <c r="N30" s="746"/>
    </row>
    <row r="31" spans="1:14">
      <c r="A31" s="361"/>
      <c r="B31" s="362" t="s">
        <v>556</v>
      </c>
      <c r="C31" s="702" t="s">
        <v>423</v>
      </c>
      <c r="D31" s="363"/>
      <c r="G31" s="369" t="s">
        <v>184</v>
      </c>
      <c r="H31" s="368"/>
      <c r="I31" s="370">
        <v>450000</v>
      </c>
      <c r="J31" s="368"/>
      <c r="L31" s="400" t="s">
        <v>556</v>
      </c>
      <c r="M31" s="751" t="str">
        <f t="shared" si="0"/>
        <v xml:space="preserve"> -</v>
      </c>
      <c r="N31" s="522"/>
    </row>
    <row r="32" spans="1:14">
      <c r="A32" s="361"/>
      <c r="B32" s="362" t="s">
        <v>557</v>
      </c>
      <c r="C32" s="615">
        <v>10000</v>
      </c>
      <c r="D32" s="301"/>
      <c r="G32" s="369" t="s">
        <v>309</v>
      </c>
      <c r="H32" s="368"/>
      <c r="I32" s="370">
        <v>310000</v>
      </c>
      <c r="J32" s="368"/>
      <c r="L32" s="400" t="s">
        <v>557</v>
      </c>
      <c r="M32" s="355">
        <f t="shared" si="0"/>
        <v>10000</v>
      </c>
      <c r="N32" s="531"/>
    </row>
    <row r="33" spans="1:14">
      <c r="A33" s="350"/>
      <c r="B33" s="351" t="s">
        <v>559</v>
      </c>
      <c r="C33" s="349">
        <v>580000</v>
      </c>
      <c r="D33" s="301"/>
      <c r="G33" s="162" t="s">
        <v>310</v>
      </c>
      <c r="H33" s="163"/>
      <c r="I33" s="164">
        <f>SUM(I30:I32)</f>
        <v>1650000</v>
      </c>
      <c r="L33" s="354" t="s">
        <v>559</v>
      </c>
      <c r="M33" s="355">
        <f t="shared" si="0"/>
        <v>580000</v>
      </c>
      <c r="N33" s="531"/>
    </row>
    <row r="34" spans="1:14">
      <c r="A34" s="350"/>
      <c r="B34" s="351" t="s">
        <v>561</v>
      </c>
      <c r="C34" s="349">
        <v>133400</v>
      </c>
      <c r="D34" s="301"/>
      <c r="L34" s="354" t="s">
        <v>561</v>
      </c>
      <c r="M34" s="355">
        <f t="shared" si="0"/>
        <v>133400</v>
      </c>
      <c r="N34" s="531"/>
    </row>
    <row r="35" spans="1:14" ht="21.75">
      <c r="A35" s="350"/>
      <c r="B35" s="351" t="s">
        <v>562</v>
      </c>
      <c r="C35" s="349">
        <v>243000</v>
      </c>
      <c r="D35" s="301"/>
      <c r="G35" s="366" t="s">
        <v>558</v>
      </c>
      <c r="H35" s="364"/>
      <c r="I35" s="371"/>
      <c r="L35" s="354" t="s">
        <v>562</v>
      </c>
      <c r="M35" s="404">
        <f t="shared" si="0"/>
        <v>243000</v>
      </c>
      <c r="N35" s="532"/>
    </row>
    <row r="36" spans="1:14">
      <c r="A36" s="350"/>
      <c r="B36" s="351" t="s">
        <v>563</v>
      </c>
      <c r="C36" s="349">
        <v>275500</v>
      </c>
      <c r="D36" s="333"/>
      <c r="G36" s="373" t="s">
        <v>560</v>
      </c>
      <c r="H36" s="374">
        <f>4165040*10%</f>
        <v>416504</v>
      </c>
      <c r="I36" s="375"/>
      <c r="L36" s="354" t="s">
        <v>1326</v>
      </c>
      <c r="M36" s="703">
        <v>188104</v>
      </c>
      <c r="N36" s="533"/>
    </row>
    <row r="37" spans="1:14" ht="21.75">
      <c r="A37" s="391"/>
      <c r="B37" s="392" t="s">
        <v>564</v>
      </c>
      <c r="C37" s="545">
        <v>2146530</v>
      </c>
      <c r="D37" s="552"/>
      <c r="G37" s="373"/>
      <c r="H37" s="374">
        <f>H36+4165040</f>
        <v>4581544</v>
      </c>
      <c r="I37" s="375"/>
      <c r="L37" s="379" t="s">
        <v>565</v>
      </c>
      <c r="M37" s="704">
        <f>M38+M39+M40</f>
        <v>3672413.9800000004</v>
      </c>
      <c r="N37" s="587"/>
    </row>
    <row r="38" spans="1:14">
      <c r="A38" s="393"/>
      <c r="B38" s="394" t="s">
        <v>1117</v>
      </c>
      <c r="C38" s="322">
        <v>4381050</v>
      </c>
      <c r="D38" s="322">
        <v>4381050</v>
      </c>
      <c r="L38" s="380" t="s">
        <v>1325</v>
      </c>
      <c r="M38" s="705">
        <v>1750621.79</v>
      </c>
      <c r="N38" s="534">
        <f>'ค่าจ้างครู จนท.'!H22</f>
        <v>1839200</v>
      </c>
    </row>
    <row r="39" spans="1:14" ht="19.5" thickBot="1">
      <c r="A39" s="541" t="s">
        <v>1183</v>
      </c>
      <c r="B39" s="542"/>
      <c r="C39" s="390"/>
      <c r="D39" s="322"/>
      <c r="L39" s="380" t="s">
        <v>1126</v>
      </c>
      <c r="M39" s="705">
        <v>1038277.89</v>
      </c>
      <c r="N39" s="526">
        <f>'ค่าจ้างครู จนท.'!H37</f>
        <v>835200</v>
      </c>
    </row>
    <row r="40" spans="1:14" ht="24.75" customHeight="1" thickTop="1">
      <c r="B40" s="376" t="s">
        <v>218</v>
      </c>
      <c r="C40" s="377" t="s">
        <v>708</v>
      </c>
      <c r="D40" s="303" t="s">
        <v>709</v>
      </c>
      <c r="L40" s="381" t="s">
        <v>1327</v>
      </c>
      <c r="M40" s="706">
        <v>883514.3</v>
      </c>
      <c r="N40" s="535">
        <f>'ค่าจ้างครู จนท.'!H50</f>
        <v>77970</v>
      </c>
    </row>
    <row r="41" spans="1:14" ht="21">
      <c r="A41" s="520"/>
      <c r="B41" s="166" t="s">
        <v>312</v>
      </c>
      <c r="C41" s="604">
        <v>130</v>
      </c>
      <c r="D41" s="378">
        <v>84500</v>
      </c>
      <c r="E41" s="378">
        <f>C41*D41</f>
        <v>10985000</v>
      </c>
      <c r="L41" s="321" t="s">
        <v>1121</v>
      </c>
      <c r="M41" s="395">
        <v>4381050</v>
      </c>
      <c r="N41" s="402"/>
    </row>
    <row r="42" spans="1:14" ht="21">
      <c r="A42" s="520"/>
      <c r="B42" s="168" t="s">
        <v>416</v>
      </c>
      <c r="C42" s="604">
        <v>98</v>
      </c>
      <c r="D42" s="378">
        <v>63700</v>
      </c>
      <c r="E42" s="378">
        <f>C42*D42</f>
        <v>6242600</v>
      </c>
      <c r="L42" s="321" t="s">
        <v>1122</v>
      </c>
      <c r="M42" s="335">
        <v>3154491</v>
      </c>
      <c r="N42" s="323"/>
    </row>
    <row r="43" spans="1:14" ht="21">
      <c r="A43" s="372"/>
      <c r="B43" s="168" t="s">
        <v>711</v>
      </c>
      <c r="C43" s="671" t="s">
        <v>423</v>
      </c>
      <c r="D43" s="672" t="s">
        <v>423</v>
      </c>
      <c r="E43" s="672" t="s">
        <v>423</v>
      </c>
      <c r="L43" s="321" t="s">
        <v>1123</v>
      </c>
      <c r="M43" s="335">
        <v>568125</v>
      </c>
      <c r="N43" s="323"/>
    </row>
    <row r="44" spans="1:14" ht="21.75" thickBot="1">
      <c r="A44" s="372"/>
      <c r="B44" s="168" t="s">
        <v>712</v>
      </c>
      <c r="C44" s="604">
        <v>139</v>
      </c>
      <c r="D44" s="378">
        <v>90350</v>
      </c>
      <c r="E44" s="378">
        <f t="shared" ref="E44:E48" si="1">C44*D44</f>
        <v>12558650</v>
      </c>
      <c r="L44" s="382" t="s">
        <v>713</v>
      </c>
      <c r="M44" s="745" t="s">
        <v>423</v>
      </c>
      <c r="N44" s="396"/>
    </row>
    <row r="45" spans="1:14" ht="22.5" thickTop="1" thickBot="1">
      <c r="A45" s="372"/>
      <c r="B45" s="471" t="s">
        <v>535</v>
      </c>
      <c r="C45" s="604">
        <v>72</v>
      </c>
      <c r="D45" s="378">
        <v>46800</v>
      </c>
      <c r="E45" s="378">
        <f t="shared" si="1"/>
        <v>3369600</v>
      </c>
      <c r="L45" s="383" t="s">
        <v>722</v>
      </c>
      <c r="M45" s="744" t="s">
        <v>423</v>
      </c>
      <c r="N45" s="397"/>
    </row>
    <row r="46" spans="1:14" ht="22.5" thickTop="1" thickBot="1">
      <c r="A46" s="372"/>
      <c r="B46" s="471" t="s">
        <v>1408</v>
      </c>
      <c r="C46" s="604">
        <v>40</v>
      </c>
      <c r="D46" s="378">
        <v>26000</v>
      </c>
      <c r="E46" s="378">
        <f t="shared" si="1"/>
        <v>1040000</v>
      </c>
      <c r="L46" s="387" t="s">
        <v>566</v>
      </c>
      <c r="M46" s="160">
        <f>N13+N26+N29+M41+M42+M43</f>
        <v>20617184.960000001</v>
      </c>
      <c r="N46" s="396"/>
    </row>
    <row r="47" spans="1:14" ht="22.5" thickTop="1" thickBot="1">
      <c r="A47" s="372"/>
      <c r="B47" s="471" t="s">
        <v>415</v>
      </c>
      <c r="C47" s="604">
        <v>109</v>
      </c>
      <c r="D47" s="378">
        <v>53410</v>
      </c>
      <c r="E47" s="378">
        <f t="shared" si="1"/>
        <v>5821690</v>
      </c>
      <c r="L47" s="389" t="s">
        <v>610</v>
      </c>
      <c r="M47" s="752">
        <f>M46-D38</f>
        <v>16236134.960000001</v>
      </c>
      <c r="N47" s="396"/>
    </row>
    <row r="48" spans="1:14" ht="21.75" thickTop="1">
      <c r="A48" s="372"/>
      <c r="B48" s="471" t="s">
        <v>421</v>
      </c>
      <c r="C48" s="604">
        <v>79</v>
      </c>
      <c r="D48" s="378">
        <v>38710</v>
      </c>
      <c r="E48" s="378">
        <f t="shared" si="1"/>
        <v>3058090</v>
      </c>
      <c r="G48" s="373"/>
      <c r="H48" s="374"/>
      <c r="I48" s="375"/>
    </row>
    <row r="49" spans="1:9" ht="21">
      <c r="A49" s="372"/>
      <c r="B49" s="473" t="s">
        <v>710</v>
      </c>
      <c r="C49" s="671" t="s">
        <v>423</v>
      </c>
      <c r="D49" s="672" t="s">
        <v>423</v>
      </c>
      <c r="E49" s="672" t="s">
        <v>423</v>
      </c>
      <c r="G49" s="373"/>
      <c r="H49" s="374"/>
      <c r="I49" s="375"/>
    </row>
    <row r="50" spans="1:9">
      <c r="A50" s="372"/>
      <c r="B50" s="384" t="s">
        <v>135</v>
      </c>
      <c r="C50" s="385">
        <f>C41+C42+C44+C45+C46+C47+C48</f>
        <v>667</v>
      </c>
      <c r="D50" s="386">
        <f>D41+D42+D44+D45+D46+D47+D48</f>
        <v>403470</v>
      </c>
      <c r="G50" s="373"/>
      <c r="H50" s="374"/>
      <c r="I50" s="375"/>
    </row>
    <row r="51" spans="1:9">
      <c r="A51" s="372"/>
      <c r="G51" s="373"/>
      <c r="H51" s="374"/>
      <c r="I51" s="375"/>
    </row>
    <row r="52" spans="1:9">
      <c r="A52" s="372"/>
      <c r="G52" s="373"/>
      <c r="H52" s="374"/>
      <c r="I52" s="375"/>
    </row>
    <row r="53" spans="1:9">
      <c r="A53" s="372"/>
      <c r="G53" s="373"/>
      <c r="H53" s="374"/>
      <c r="I53" s="375"/>
    </row>
    <row r="54" spans="1:9">
      <c r="A54" s="372"/>
      <c r="G54" s="373"/>
      <c r="H54" s="374"/>
      <c r="I54" s="375"/>
    </row>
    <row r="55" spans="1:9">
      <c r="A55" s="372"/>
      <c r="G55" s="373"/>
      <c r="H55" s="374"/>
      <c r="I55" s="375"/>
    </row>
    <row r="56" spans="1:9">
      <c r="A56" s="372"/>
      <c r="D56" s="368"/>
      <c r="G56" s="373"/>
      <c r="H56" s="374"/>
      <c r="I56" s="375"/>
    </row>
    <row r="57" spans="1:9">
      <c r="A57" s="372"/>
      <c r="D57" s="368"/>
      <c r="G57" s="373"/>
      <c r="H57" s="374"/>
      <c r="I57" s="375"/>
    </row>
    <row r="58" spans="1:9">
      <c r="D58" s="368"/>
      <c r="G58" s="373"/>
      <c r="H58" s="374"/>
      <c r="I58" s="375"/>
    </row>
    <row r="59" spans="1:9">
      <c r="D59" s="368"/>
      <c r="G59" s="373"/>
      <c r="H59" s="374"/>
      <c r="I59" s="375"/>
    </row>
    <row r="60" spans="1:9">
      <c r="D60" s="368"/>
      <c r="G60" s="373"/>
      <c r="H60" s="374"/>
      <c r="I60" s="375"/>
    </row>
    <row r="61" spans="1:9">
      <c r="D61" s="368"/>
      <c r="G61" s="373"/>
      <c r="H61" s="374"/>
      <c r="I61" s="375"/>
    </row>
    <row r="62" spans="1:9">
      <c r="D62" s="368"/>
      <c r="G62" s="373"/>
      <c r="H62" s="374"/>
      <c r="I62" s="375"/>
    </row>
    <row r="63" spans="1:9">
      <c r="D63" s="368"/>
      <c r="G63" s="373"/>
      <c r="H63" s="374"/>
      <c r="I63" s="375"/>
    </row>
    <row r="64" spans="1:9">
      <c r="D64" s="368"/>
      <c r="G64" s="373"/>
      <c r="H64" s="374"/>
      <c r="I64" s="375"/>
    </row>
    <row r="65" spans="4:4">
      <c r="D65" s="368"/>
    </row>
    <row r="66" spans="4:4">
      <c r="D66" s="368"/>
    </row>
  </sheetData>
  <mergeCells count="8">
    <mergeCell ref="A2:N2"/>
    <mergeCell ref="A10:B10"/>
    <mergeCell ref="A3:D3"/>
    <mergeCell ref="L3:N3"/>
    <mergeCell ref="A4:D4"/>
    <mergeCell ref="L4:N4"/>
    <mergeCell ref="A6:B6"/>
    <mergeCell ref="A7:D7"/>
  </mergeCells>
  <pageMargins left="0" right="0" top="0" bottom="0" header="0" footer="0"/>
  <pageSetup paperSize="9" scale="85" firstPageNumber="23" orientation="portrait" r:id="rId1"/>
  <headerFooter alignWithMargins="0">
    <oddHeader>&amp;R&amp;P</oddHeader>
    <oddFooter>&amp;R&amp;6Jin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5:H16"/>
  <sheetViews>
    <sheetView view="pageLayout" zoomScaleNormal="98" workbookViewId="0">
      <selection activeCell="F15" sqref="F15"/>
    </sheetView>
  </sheetViews>
  <sheetFormatPr defaultColWidth="9" defaultRowHeight="21"/>
  <cols>
    <col min="1" max="1" width="20.453125" style="707" customWidth="1"/>
    <col min="2" max="2" width="7.7265625" style="707" customWidth="1"/>
    <col min="3" max="3" width="7.08984375" style="707" customWidth="1"/>
    <col min="4" max="4" width="10.453125" style="707" customWidth="1"/>
    <col min="5" max="5" width="8.453125" style="707" customWidth="1"/>
    <col min="6" max="6" width="12.08984375" style="707" customWidth="1"/>
    <col min="7" max="7" width="11" style="707" hidden="1" customWidth="1"/>
    <col min="8" max="10" width="0" style="707" hidden="1" customWidth="1"/>
    <col min="11" max="16384" width="9" style="707"/>
  </cols>
  <sheetData>
    <row r="5" spans="1:8">
      <c r="A5" s="1693" t="s">
        <v>521</v>
      </c>
      <c r="B5" s="1693"/>
      <c r="C5" s="1693"/>
      <c r="D5" s="1693"/>
      <c r="E5" s="1693"/>
    </row>
    <row r="6" spans="1:8" ht="96.75" customHeight="1">
      <c r="A6" s="708" t="s">
        <v>522</v>
      </c>
      <c r="B6" s="709" t="s">
        <v>523</v>
      </c>
      <c r="C6" s="709" t="s">
        <v>524</v>
      </c>
      <c r="D6" s="709" t="s">
        <v>525</v>
      </c>
      <c r="E6" s="710" t="s">
        <v>526</v>
      </c>
    </row>
    <row r="7" spans="1:8">
      <c r="A7" s="711" t="s">
        <v>527</v>
      </c>
      <c r="B7" s="712">
        <v>2000</v>
      </c>
      <c r="C7" s="713">
        <v>870</v>
      </c>
      <c r="D7" s="714">
        <f t="shared" ref="D7:D12" si="0">B7*C7</f>
        <v>1740000</v>
      </c>
      <c r="E7" s="715"/>
      <c r="G7" s="707">
        <v>299</v>
      </c>
    </row>
    <row r="8" spans="1:8">
      <c r="A8" s="711" t="s">
        <v>528</v>
      </c>
      <c r="B8" s="712">
        <v>460</v>
      </c>
      <c r="C8" s="713">
        <v>870</v>
      </c>
      <c r="D8" s="714">
        <f t="shared" si="0"/>
        <v>400200</v>
      </c>
      <c r="E8" s="716"/>
    </row>
    <row r="9" spans="1:8">
      <c r="A9" s="711" t="s">
        <v>529</v>
      </c>
      <c r="B9" s="712">
        <v>900</v>
      </c>
      <c r="C9" s="713">
        <v>870</v>
      </c>
      <c r="D9" s="714">
        <f t="shared" si="0"/>
        <v>783000</v>
      </c>
      <c r="E9" s="716"/>
      <c r="G9" s="707">
        <f>443+120</f>
        <v>563</v>
      </c>
    </row>
    <row r="10" spans="1:8">
      <c r="A10" s="717" t="s">
        <v>308</v>
      </c>
      <c r="B10" s="718"/>
      <c r="C10" s="718"/>
      <c r="D10" s="719"/>
      <c r="E10" s="720"/>
    </row>
    <row r="11" spans="1:8">
      <c r="A11" s="721" t="s">
        <v>530</v>
      </c>
      <c r="B11" s="722">
        <v>4900</v>
      </c>
      <c r="C11" s="811">
        <v>870</v>
      </c>
      <c r="D11" s="723">
        <f t="shared" si="0"/>
        <v>4263000</v>
      </c>
      <c r="E11" s="724"/>
      <c r="G11" s="707">
        <f>120*300</f>
        <v>36000</v>
      </c>
    </row>
    <row r="12" spans="1:8">
      <c r="A12" s="721" t="s">
        <v>531</v>
      </c>
      <c r="B12" s="722">
        <v>6500</v>
      </c>
      <c r="C12" s="812">
        <v>870</v>
      </c>
      <c r="D12" s="723">
        <f t="shared" si="0"/>
        <v>5655000</v>
      </c>
      <c r="E12" s="724"/>
      <c r="G12" s="707">
        <v>420850</v>
      </c>
    </row>
    <row r="13" spans="1:8">
      <c r="A13" s="809" t="s">
        <v>532</v>
      </c>
      <c r="B13" s="810"/>
      <c r="C13" s="809"/>
      <c r="D13" s="725">
        <f>+D7+D8+D9</f>
        <v>2923200</v>
      </c>
      <c r="E13" s="726"/>
      <c r="G13" s="707">
        <f>SUM(G11:G12)</f>
        <v>456850</v>
      </c>
      <c r="H13" s="707">
        <f>G13*50%</f>
        <v>228425</v>
      </c>
    </row>
    <row r="14" spans="1:8" ht="21.75" thickBot="1">
      <c r="A14" s="727" t="s">
        <v>533</v>
      </c>
      <c r="B14" s="728">
        <v>950</v>
      </c>
      <c r="C14" s="713">
        <v>870</v>
      </c>
      <c r="D14" s="714">
        <f>B14*C14</f>
        <v>826500</v>
      </c>
      <c r="E14" s="729"/>
    </row>
    <row r="15" spans="1:8" ht="22.5" thickTop="1" thickBot="1">
      <c r="A15" s="1690" t="s">
        <v>534</v>
      </c>
      <c r="B15" s="1691"/>
      <c r="C15" s="1692"/>
      <c r="D15" s="730">
        <f>D7+D8+D9+D14</f>
        <v>3749700</v>
      </c>
      <c r="E15" s="731"/>
    </row>
    <row r="16" spans="1:8" ht="21.75" thickTop="1">
      <c r="A16" s="707" t="s">
        <v>1732</v>
      </c>
      <c r="F16" s="707" t="s">
        <v>391</v>
      </c>
    </row>
  </sheetData>
  <mergeCells count="2">
    <mergeCell ref="A15:C15"/>
    <mergeCell ref="A5:E5"/>
  </mergeCells>
  <pageMargins left="1.1811023622047245" right="0.59055118110236227" top="0.98425196850393704" bottom="0.78740157480314965" header="0.11811023622047245" footer="0.11811023622047245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55"/>
  <sheetViews>
    <sheetView view="pageLayout" zoomScaleNormal="100" workbookViewId="0">
      <selection activeCell="E48" sqref="E48"/>
    </sheetView>
  </sheetViews>
  <sheetFormatPr defaultColWidth="8.6328125" defaultRowHeight="18.75"/>
  <cols>
    <col min="1" max="1" width="3.36328125" style="123" customWidth="1"/>
    <col min="2" max="2" width="9.6328125" style="123" customWidth="1"/>
    <col min="3" max="3" width="7.36328125" style="123" customWidth="1"/>
    <col min="4" max="4" width="8.6328125" style="123" customWidth="1"/>
    <col min="5" max="5" width="6" style="123" customWidth="1"/>
    <col min="6" max="6" width="4.54296875" style="123" customWidth="1"/>
    <col min="7" max="7" width="5.6328125" style="123" customWidth="1"/>
    <col min="8" max="8" width="7.36328125" style="123" customWidth="1"/>
    <col min="9" max="9" width="7.26953125" style="128" customWidth="1"/>
    <col min="10" max="10" width="4.26953125" style="123" customWidth="1"/>
    <col min="11" max="16384" width="8.6328125" style="123"/>
  </cols>
  <sheetData>
    <row r="1" spans="1:10">
      <c r="A1" s="1698" t="s">
        <v>591</v>
      </c>
      <c r="B1" s="1698"/>
      <c r="C1" s="1698"/>
      <c r="D1" s="1698"/>
      <c r="E1" s="1698"/>
      <c r="F1" s="1698"/>
      <c r="G1" s="1698"/>
      <c r="H1" s="1698"/>
      <c r="I1" s="1698"/>
      <c r="J1" s="122"/>
    </row>
    <row r="2" spans="1:10">
      <c r="A2" s="1699" t="s">
        <v>1757</v>
      </c>
      <c r="B2" s="1699"/>
      <c r="C2" s="1699"/>
      <c r="D2" s="1699"/>
      <c r="E2" s="1699"/>
      <c r="F2" s="1699"/>
      <c r="G2" s="1699"/>
      <c r="H2" s="1699"/>
      <c r="I2" s="1699"/>
      <c r="J2" s="770"/>
    </row>
    <row r="3" spans="1:10">
      <c r="A3" s="1701" t="s">
        <v>1756</v>
      </c>
      <c r="B3" s="1701"/>
      <c r="C3" s="1701"/>
      <c r="D3" s="1701"/>
      <c r="E3" s="1701"/>
      <c r="F3" s="1701"/>
      <c r="G3" s="1701"/>
      <c r="H3" s="1701"/>
      <c r="I3" s="124"/>
      <c r="J3" s="124"/>
    </row>
    <row r="4" spans="1:10">
      <c r="A4" s="1705" t="s">
        <v>567</v>
      </c>
      <c r="B4" s="1694" t="s">
        <v>144</v>
      </c>
      <c r="C4" s="1694"/>
      <c r="D4" s="1695" t="s">
        <v>568</v>
      </c>
      <c r="E4" s="1696"/>
      <c r="F4" s="1696"/>
      <c r="G4" s="1696"/>
      <c r="H4" s="1697"/>
      <c r="I4" s="1694" t="s">
        <v>526</v>
      </c>
    </row>
    <row r="5" spans="1:10" ht="37.5">
      <c r="A5" s="1694"/>
      <c r="B5" s="1694"/>
      <c r="C5" s="1694"/>
      <c r="D5" s="405" t="s">
        <v>569</v>
      </c>
      <c r="E5" s="405" t="s">
        <v>570</v>
      </c>
      <c r="F5" s="406" t="s">
        <v>738</v>
      </c>
      <c r="G5" s="405" t="s">
        <v>572</v>
      </c>
      <c r="H5" s="406" t="s">
        <v>573</v>
      </c>
      <c r="I5" s="1694"/>
    </row>
    <row r="6" spans="1:10">
      <c r="A6" s="407">
        <v>1</v>
      </c>
      <c r="B6" s="408" t="s">
        <v>478</v>
      </c>
      <c r="C6" s="409" t="s">
        <v>314</v>
      </c>
      <c r="D6" s="407" t="s">
        <v>619</v>
      </c>
      <c r="E6" s="410">
        <v>15800</v>
      </c>
      <c r="F6" s="410">
        <v>0</v>
      </c>
      <c r="G6" s="410">
        <f t="shared" ref="G6:G12" si="0">SUM(E6:F6)</f>
        <v>15800</v>
      </c>
      <c r="H6" s="490">
        <f>E6*11</f>
        <v>173800</v>
      </c>
      <c r="I6" s="159" t="s">
        <v>1755</v>
      </c>
    </row>
    <row r="7" spans="1:10">
      <c r="A7" s="411">
        <v>2</v>
      </c>
      <c r="B7" s="412" t="s">
        <v>479</v>
      </c>
      <c r="C7" s="413" t="s">
        <v>315</v>
      </c>
      <c r="D7" s="411" t="s">
        <v>619</v>
      </c>
      <c r="E7" s="414">
        <v>10900</v>
      </c>
      <c r="F7" s="414">
        <v>0</v>
      </c>
      <c r="G7" s="414">
        <f t="shared" si="0"/>
        <v>10900</v>
      </c>
      <c r="H7" s="491">
        <f>G7*11</f>
        <v>119900</v>
      </c>
      <c r="I7" s="134"/>
    </row>
    <row r="8" spans="1:10">
      <c r="A8" s="411">
        <v>3</v>
      </c>
      <c r="B8" s="412" t="s">
        <v>480</v>
      </c>
      <c r="C8" s="413" t="s">
        <v>316</v>
      </c>
      <c r="D8" s="411" t="s">
        <v>619</v>
      </c>
      <c r="E8" s="414">
        <v>11100</v>
      </c>
      <c r="F8" s="414">
        <v>0</v>
      </c>
      <c r="G8" s="414">
        <f t="shared" si="0"/>
        <v>11100</v>
      </c>
      <c r="H8" s="491">
        <f t="shared" ref="H8:H12" si="1">G8*11</f>
        <v>122100</v>
      </c>
      <c r="I8" s="134"/>
    </row>
    <row r="9" spans="1:10">
      <c r="A9" s="411">
        <v>4</v>
      </c>
      <c r="B9" s="412" t="s">
        <v>574</v>
      </c>
      <c r="C9" s="413" t="s">
        <v>489</v>
      </c>
      <c r="D9" s="411" t="s">
        <v>619</v>
      </c>
      <c r="E9" s="414">
        <v>11300</v>
      </c>
      <c r="F9" s="414">
        <v>0</v>
      </c>
      <c r="G9" s="414">
        <f t="shared" si="0"/>
        <v>11300</v>
      </c>
      <c r="H9" s="491">
        <f t="shared" si="1"/>
        <v>124300</v>
      </c>
      <c r="I9" s="134"/>
    </row>
    <row r="10" spans="1:10">
      <c r="A10" s="411">
        <v>5</v>
      </c>
      <c r="B10" s="129" t="s">
        <v>1184</v>
      </c>
      <c r="C10" s="129" t="s">
        <v>1185</v>
      </c>
      <c r="D10" s="411" t="s">
        <v>619</v>
      </c>
      <c r="E10" s="414">
        <v>10500</v>
      </c>
      <c r="F10" s="414">
        <v>0</v>
      </c>
      <c r="G10" s="414">
        <f t="shared" si="0"/>
        <v>10500</v>
      </c>
      <c r="H10" s="491">
        <f t="shared" si="1"/>
        <v>115500</v>
      </c>
      <c r="I10" s="134"/>
    </row>
    <row r="11" spans="1:10">
      <c r="A11" s="411">
        <v>6</v>
      </c>
      <c r="B11" s="412" t="s">
        <v>1192</v>
      </c>
      <c r="C11" s="413" t="s">
        <v>1193</v>
      </c>
      <c r="D11" s="411" t="s">
        <v>619</v>
      </c>
      <c r="E11" s="414">
        <v>9700</v>
      </c>
      <c r="F11" s="414">
        <v>0</v>
      </c>
      <c r="G11" s="414">
        <f t="shared" si="0"/>
        <v>9700</v>
      </c>
      <c r="H11" s="491">
        <f>G11*11</f>
        <v>106700</v>
      </c>
      <c r="I11" s="134"/>
    </row>
    <row r="12" spans="1:10">
      <c r="A12" s="411">
        <v>7</v>
      </c>
      <c r="B12" s="436" t="s">
        <v>1231</v>
      </c>
      <c r="C12" s="436" t="s">
        <v>1232</v>
      </c>
      <c r="D12" s="411" t="s">
        <v>619</v>
      </c>
      <c r="E12" s="414">
        <v>10000</v>
      </c>
      <c r="F12" s="414">
        <v>0</v>
      </c>
      <c r="G12" s="414">
        <f t="shared" si="0"/>
        <v>10000</v>
      </c>
      <c r="H12" s="557">
        <f t="shared" si="1"/>
        <v>110000</v>
      </c>
      <c r="I12" s="134"/>
    </row>
    <row r="13" spans="1:10">
      <c r="A13" s="411">
        <v>8</v>
      </c>
      <c r="B13" s="436" t="s">
        <v>1235</v>
      </c>
      <c r="C13" s="436" t="s">
        <v>1236</v>
      </c>
      <c r="D13" s="411" t="s">
        <v>619</v>
      </c>
      <c r="E13" s="498">
        <v>10000</v>
      </c>
      <c r="F13" s="498">
        <v>0</v>
      </c>
      <c r="G13" s="414">
        <f t="shared" ref="G13:G14" si="2">SUM(E13:F13)</f>
        <v>10000</v>
      </c>
      <c r="H13" s="491">
        <f t="shared" ref="H13:H16" si="3">G13*11</f>
        <v>110000</v>
      </c>
      <c r="I13" s="134"/>
    </row>
    <row r="14" spans="1:10">
      <c r="A14" s="411">
        <v>9</v>
      </c>
      <c r="B14" s="436" t="s">
        <v>1284</v>
      </c>
      <c r="C14" s="413" t="s">
        <v>1285</v>
      </c>
      <c r="D14" s="411" t="s">
        <v>619</v>
      </c>
      <c r="E14" s="565">
        <v>10000</v>
      </c>
      <c r="F14" s="498">
        <v>0</v>
      </c>
      <c r="G14" s="555">
        <f t="shared" si="2"/>
        <v>10000</v>
      </c>
      <c r="H14" s="491">
        <f t="shared" si="3"/>
        <v>110000</v>
      </c>
      <c r="I14" s="134"/>
    </row>
    <row r="15" spans="1:10">
      <c r="A15" s="411">
        <v>10</v>
      </c>
      <c r="B15" s="412" t="s">
        <v>1287</v>
      </c>
      <c r="C15" s="413" t="s">
        <v>1288</v>
      </c>
      <c r="D15" s="411" t="s">
        <v>619</v>
      </c>
      <c r="E15" s="564">
        <v>9700</v>
      </c>
      <c r="F15" s="498">
        <v>0</v>
      </c>
      <c r="G15" s="414">
        <f t="shared" ref="G15:G16" si="4">SUM(E15:F15)</f>
        <v>9700</v>
      </c>
      <c r="H15" s="491">
        <f t="shared" si="3"/>
        <v>106700</v>
      </c>
      <c r="I15" s="493"/>
    </row>
    <row r="16" spans="1:10">
      <c r="A16" s="411">
        <v>11</v>
      </c>
      <c r="B16" s="412" t="s">
        <v>1289</v>
      </c>
      <c r="C16" s="413" t="s">
        <v>1290</v>
      </c>
      <c r="D16" s="411" t="s">
        <v>619</v>
      </c>
      <c r="E16" s="414">
        <v>9700</v>
      </c>
      <c r="F16" s="498">
        <v>0</v>
      </c>
      <c r="G16" s="414">
        <f t="shared" si="4"/>
        <v>9700</v>
      </c>
      <c r="H16" s="491">
        <f t="shared" si="3"/>
        <v>106700</v>
      </c>
      <c r="I16" s="493"/>
    </row>
    <row r="17" spans="1:11">
      <c r="A17" s="411">
        <v>12</v>
      </c>
      <c r="B17" s="554" t="s">
        <v>1746</v>
      </c>
      <c r="C17" s="755" t="s">
        <v>1747</v>
      </c>
      <c r="D17" s="411" t="s">
        <v>619</v>
      </c>
      <c r="E17" s="414">
        <v>9700</v>
      </c>
      <c r="F17" s="414">
        <v>0</v>
      </c>
      <c r="G17" s="414">
        <f>SUM(E17:F17)</f>
        <v>9700</v>
      </c>
      <c r="H17" s="491">
        <f>G17*11</f>
        <v>106700</v>
      </c>
      <c r="I17" s="134"/>
    </row>
    <row r="18" spans="1:11">
      <c r="A18" s="411">
        <v>13</v>
      </c>
      <c r="B18" s="554" t="s">
        <v>1229</v>
      </c>
      <c r="C18" s="755" t="s">
        <v>1748</v>
      </c>
      <c r="D18" s="411" t="s">
        <v>619</v>
      </c>
      <c r="E18" s="414">
        <v>9700</v>
      </c>
      <c r="F18" s="414">
        <v>0</v>
      </c>
      <c r="G18" s="414">
        <f>SUM(E18:F18)</f>
        <v>9700</v>
      </c>
      <c r="H18" s="491">
        <f>G18*11</f>
        <v>106700</v>
      </c>
      <c r="I18" s="134"/>
    </row>
    <row r="19" spans="1:11">
      <c r="A19" s="411">
        <v>14</v>
      </c>
      <c r="B19" s="554" t="s">
        <v>1749</v>
      </c>
      <c r="C19" s="755" t="s">
        <v>1750</v>
      </c>
      <c r="D19" s="411" t="s">
        <v>619</v>
      </c>
      <c r="E19" s="414">
        <v>9700</v>
      </c>
      <c r="F19" s="414">
        <v>0</v>
      </c>
      <c r="G19" s="414">
        <f>SUM(E19:F19)</f>
        <v>9700</v>
      </c>
      <c r="H19" s="491">
        <f>G19*11</f>
        <v>106700</v>
      </c>
      <c r="I19" s="134"/>
    </row>
    <row r="20" spans="1:11">
      <c r="A20" s="411">
        <v>15</v>
      </c>
      <c r="B20" s="554" t="s">
        <v>1751</v>
      </c>
      <c r="C20" s="755" t="s">
        <v>1752</v>
      </c>
      <c r="D20" s="411" t="s">
        <v>619</v>
      </c>
      <c r="E20" s="414">
        <v>9700</v>
      </c>
      <c r="F20" s="414">
        <v>0</v>
      </c>
      <c r="G20" s="414">
        <f>SUM(E20:F20)</f>
        <v>9700</v>
      </c>
      <c r="H20" s="491">
        <f>G20*11</f>
        <v>106700</v>
      </c>
      <c r="I20" s="134"/>
    </row>
    <row r="21" spans="1:11">
      <c r="A21" s="411">
        <v>16</v>
      </c>
      <c r="B21" s="123" t="s">
        <v>1753</v>
      </c>
      <c r="C21" s="556" t="s">
        <v>1754</v>
      </c>
      <c r="D21" s="757" t="s">
        <v>619</v>
      </c>
      <c r="E21" s="757">
        <v>9700</v>
      </c>
      <c r="F21" s="757">
        <v>0</v>
      </c>
      <c r="G21" s="757">
        <f>SUM(E21:F21)</f>
        <v>9700</v>
      </c>
      <c r="H21" s="758">
        <f>G21*11</f>
        <v>106700</v>
      </c>
      <c r="I21" s="756"/>
    </row>
    <row r="22" spans="1:11" ht="19.5" thickBot="1">
      <c r="A22" s="1702" t="s">
        <v>1294</v>
      </c>
      <c r="B22" s="1703"/>
      <c r="C22" s="1703"/>
      <c r="D22" s="1704"/>
      <c r="E22" s="486">
        <f>E6+E7+E8+E9+E10+E11+E12+E13+E14+E15+E16+E17+E18+E19+E20+E21</f>
        <v>167200</v>
      </c>
      <c r="F22" s="486">
        <f>SUM(F7:F17)</f>
        <v>0</v>
      </c>
      <c r="G22" s="486">
        <f>SUM(G6:G21)</f>
        <v>167200</v>
      </c>
      <c r="H22" s="492">
        <f>SUM(H6:H21)</f>
        <v>1839200</v>
      </c>
      <c r="I22" s="487">
        <f>H22*5%</f>
        <v>91960</v>
      </c>
      <c r="J22" s="125"/>
    </row>
    <row r="23" spans="1:11" ht="60" customHeight="1">
      <c r="A23" s="124"/>
      <c r="B23" s="124"/>
      <c r="C23" s="124"/>
      <c r="D23" s="124"/>
      <c r="E23" s="417"/>
      <c r="F23" s="417"/>
      <c r="G23" s="417"/>
      <c r="H23" s="418"/>
      <c r="I23" s="419"/>
      <c r="J23" s="124"/>
    </row>
    <row r="24" spans="1:11" ht="25.5" customHeight="1">
      <c r="A24" s="420" t="s">
        <v>1758</v>
      </c>
      <c r="B24" s="420"/>
      <c r="C24" s="420"/>
      <c r="D24" s="420"/>
      <c r="E24" s="420"/>
      <c r="F24" s="420"/>
      <c r="G24" s="420"/>
      <c r="H24" s="420"/>
      <c r="I24" s="124"/>
      <c r="J24" s="124"/>
    </row>
    <row r="25" spans="1:11" ht="37.5">
      <c r="A25" s="421" t="s">
        <v>567</v>
      </c>
      <c r="B25" s="1694" t="s">
        <v>144</v>
      </c>
      <c r="C25" s="1694"/>
      <c r="D25" s="421" t="s">
        <v>569</v>
      </c>
      <c r="E25" s="422" t="s">
        <v>575</v>
      </c>
      <c r="F25" s="422" t="s">
        <v>739</v>
      </c>
      <c r="G25" s="421" t="s">
        <v>572</v>
      </c>
      <c r="H25" s="422" t="s">
        <v>576</v>
      </c>
      <c r="I25" s="421" t="s">
        <v>526</v>
      </c>
    </row>
    <row r="26" spans="1:11">
      <c r="A26" s="423">
        <v>1</v>
      </c>
      <c r="B26" s="408" t="s">
        <v>482</v>
      </c>
      <c r="C26" s="409" t="s">
        <v>318</v>
      </c>
      <c r="D26" s="407" t="s">
        <v>577</v>
      </c>
      <c r="E26" s="424">
        <v>9800</v>
      </c>
      <c r="F26" s="410">
        <v>0</v>
      </c>
      <c r="G26" s="425">
        <f>SUM(E26:F26)</f>
        <v>9800</v>
      </c>
      <c r="H26" s="426">
        <f t="shared" ref="H26:H36" si="5">G26*12</f>
        <v>117600</v>
      </c>
      <c r="I26" s="159" t="s">
        <v>1755</v>
      </c>
      <c r="K26" s="137"/>
    </row>
    <row r="27" spans="1:11">
      <c r="A27" s="562">
        <v>2</v>
      </c>
      <c r="B27" s="430" t="s">
        <v>585</v>
      </c>
      <c r="C27" s="431" t="s">
        <v>491</v>
      </c>
      <c r="D27" s="562" t="s">
        <v>577</v>
      </c>
      <c r="E27" s="432">
        <v>10100</v>
      </c>
      <c r="F27" s="433">
        <v>0</v>
      </c>
      <c r="G27" s="434">
        <v>10100</v>
      </c>
      <c r="H27" s="435">
        <f t="shared" si="5"/>
        <v>121200</v>
      </c>
      <c r="I27" s="401" t="s">
        <v>702</v>
      </c>
      <c r="K27" s="137"/>
    </row>
    <row r="28" spans="1:11">
      <c r="A28" s="561">
        <v>3</v>
      </c>
      <c r="B28" s="430" t="s">
        <v>701</v>
      </c>
      <c r="C28" s="431" t="s">
        <v>699</v>
      </c>
      <c r="D28" s="562" t="s">
        <v>577</v>
      </c>
      <c r="E28" s="432">
        <v>10100</v>
      </c>
      <c r="F28" s="145">
        <v>0</v>
      </c>
      <c r="G28" s="434">
        <v>10100</v>
      </c>
      <c r="H28" s="438">
        <f t="shared" si="5"/>
        <v>121200</v>
      </c>
      <c r="I28" s="401" t="s">
        <v>702</v>
      </c>
      <c r="K28" s="137"/>
    </row>
    <row r="29" spans="1:11">
      <c r="A29" s="761">
        <v>4</v>
      </c>
      <c r="B29" s="412" t="s">
        <v>483</v>
      </c>
      <c r="C29" s="413" t="s">
        <v>319</v>
      </c>
      <c r="D29" s="411" t="s">
        <v>577</v>
      </c>
      <c r="E29" s="427">
        <v>9900</v>
      </c>
      <c r="F29" s="414">
        <v>0</v>
      </c>
      <c r="G29" s="428">
        <f t="shared" ref="G29:G34" si="6">SUM(E29:F29)</f>
        <v>9900</v>
      </c>
      <c r="H29" s="429">
        <f t="shared" si="5"/>
        <v>118800</v>
      </c>
      <c r="I29" s="134"/>
    </row>
    <row r="30" spans="1:11">
      <c r="A30" s="761">
        <v>5</v>
      </c>
      <c r="B30" s="412" t="s">
        <v>481</v>
      </c>
      <c r="C30" s="413" t="s">
        <v>578</v>
      </c>
      <c r="D30" s="411" t="s">
        <v>577</v>
      </c>
      <c r="E30" s="427">
        <v>9600</v>
      </c>
      <c r="F30" s="414">
        <v>0</v>
      </c>
      <c r="G30" s="428">
        <f t="shared" si="6"/>
        <v>9600</v>
      </c>
      <c r="H30" s="429">
        <f t="shared" si="5"/>
        <v>115200</v>
      </c>
      <c r="I30" s="134"/>
      <c r="J30" s="129"/>
    </row>
    <row r="31" spans="1:11">
      <c r="A31" s="762">
        <v>6</v>
      </c>
      <c r="B31" s="412" t="s">
        <v>492</v>
      </c>
      <c r="C31" s="436" t="s">
        <v>493</v>
      </c>
      <c r="D31" s="411" t="s">
        <v>577</v>
      </c>
      <c r="E31" s="427">
        <v>9600</v>
      </c>
      <c r="F31" s="414">
        <v>0</v>
      </c>
      <c r="G31" s="428">
        <f t="shared" si="6"/>
        <v>9600</v>
      </c>
      <c r="H31" s="429">
        <f t="shared" si="5"/>
        <v>115200</v>
      </c>
      <c r="I31" s="135"/>
      <c r="J31" s="122"/>
    </row>
    <row r="32" spans="1:11">
      <c r="A32" s="761">
        <v>7</v>
      </c>
      <c r="B32" s="412" t="s">
        <v>1127</v>
      </c>
      <c r="C32" s="413" t="s">
        <v>587</v>
      </c>
      <c r="D32" s="411" t="s">
        <v>577</v>
      </c>
      <c r="E32" s="427">
        <v>9000</v>
      </c>
      <c r="F32" s="134">
        <v>0</v>
      </c>
      <c r="G32" s="428">
        <f t="shared" si="6"/>
        <v>9000</v>
      </c>
      <c r="H32" s="437">
        <f t="shared" si="5"/>
        <v>108000</v>
      </c>
      <c r="I32" s="135"/>
    </row>
    <row r="33" spans="1:10">
      <c r="A33" s="761">
        <v>8</v>
      </c>
      <c r="B33" s="412" t="s">
        <v>586</v>
      </c>
      <c r="C33" s="413" t="s">
        <v>495</v>
      </c>
      <c r="D33" s="411" t="s">
        <v>577</v>
      </c>
      <c r="E33" s="427">
        <v>9400</v>
      </c>
      <c r="F33" s="134">
        <v>0</v>
      </c>
      <c r="G33" s="428">
        <f t="shared" si="6"/>
        <v>9400</v>
      </c>
      <c r="H33" s="437">
        <f t="shared" si="5"/>
        <v>112800</v>
      </c>
      <c r="I33" s="135"/>
    </row>
    <row r="34" spans="1:10">
      <c r="A34" s="761">
        <v>9</v>
      </c>
      <c r="B34" s="554" t="s">
        <v>1237</v>
      </c>
      <c r="C34" s="482" t="s">
        <v>1238</v>
      </c>
      <c r="D34" s="411" t="s">
        <v>577</v>
      </c>
      <c r="E34" s="427">
        <v>7500</v>
      </c>
      <c r="F34" s="134">
        <v>0</v>
      </c>
      <c r="G34" s="428">
        <f t="shared" si="6"/>
        <v>7500</v>
      </c>
      <c r="H34" s="437">
        <f t="shared" si="5"/>
        <v>90000</v>
      </c>
      <c r="I34" s="135"/>
    </row>
    <row r="35" spans="1:10">
      <c r="A35" s="763">
        <v>10</v>
      </c>
      <c r="B35" s="412" t="s">
        <v>1239</v>
      </c>
      <c r="C35" s="413" t="s">
        <v>1240</v>
      </c>
      <c r="D35" s="411" t="s">
        <v>577</v>
      </c>
      <c r="E35" s="483">
        <v>7400</v>
      </c>
      <c r="F35" s="134">
        <v>0</v>
      </c>
      <c r="G35" s="483">
        <f>SUM(E35:F35)</f>
        <v>7400</v>
      </c>
      <c r="H35" s="760">
        <f t="shared" si="5"/>
        <v>88800</v>
      </c>
      <c r="I35" s="135"/>
    </row>
    <row r="36" spans="1:10">
      <c r="A36" s="761">
        <v>11</v>
      </c>
      <c r="B36" s="553" t="s">
        <v>1744</v>
      </c>
      <c r="C36" s="482" t="s">
        <v>1745</v>
      </c>
      <c r="D36" s="411" t="s">
        <v>577</v>
      </c>
      <c r="E36" s="483">
        <v>7200</v>
      </c>
      <c r="F36" s="134">
        <v>0</v>
      </c>
      <c r="G36" s="483">
        <f>SUM(E36:F36)</f>
        <v>7200</v>
      </c>
      <c r="H36" s="760">
        <f t="shared" si="5"/>
        <v>86400</v>
      </c>
      <c r="I36" s="494"/>
    </row>
    <row r="37" spans="1:10" ht="19.5" thickBot="1">
      <c r="A37" s="1702" t="s">
        <v>1293</v>
      </c>
      <c r="B37" s="1703"/>
      <c r="C37" s="1703"/>
      <c r="D37" s="1704"/>
      <c r="E37" s="495">
        <f>E26+E27+E28+E29+E30+E31+E32+E33+E34+E35+E36</f>
        <v>99600</v>
      </c>
      <c r="F37" s="495">
        <f>SUM(F29:F36)</f>
        <v>0</v>
      </c>
      <c r="G37" s="759">
        <f>SUM(G29:G36)</f>
        <v>69600</v>
      </c>
      <c r="H37" s="759">
        <f>SUM(H29:H36)</f>
        <v>835200</v>
      </c>
      <c r="I37" s="487">
        <f>H37*5%</f>
        <v>41760</v>
      </c>
      <c r="J37" s="129"/>
    </row>
    <row r="38" spans="1:10" ht="84" customHeight="1">
      <c r="A38" s="619"/>
      <c r="B38" s="619"/>
      <c r="C38" s="619"/>
      <c r="D38" s="619"/>
      <c r="E38" s="620"/>
      <c r="F38" s="620"/>
      <c r="G38" s="620"/>
      <c r="H38" s="620"/>
      <c r="I38" s="621"/>
      <c r="J38" s="129"/>
    </row>
    <row r="39" spans="1:10">
      <c r="A39" s="420" t="s">
        <v>1759</v>
      </c>
      <c r="B39" s="420"/>
      <c r="C39" s="420"/>
      <c r="D39" s="420"/>
      <c r="E39" s="420"/>
      <c r="F39" s="420"/>
      <c r="G39" s="420"/>
      <c r="H39" s="420"/>
      <c r="I39" s="124"/>
      <c r="J39" s="127"/>
    </row>
    <row r="40" spans="1:10" ht="37.5">
      <c r="A40" s="484" t="s">
        <v>567</v>
      </c>
      <c r="B40" s="1694" t="s">
        <v>144</v>
      </c>
      <c r="C40" s="1694"/>
      <c r="D40" s="501" t="s">
        <v>569</v>
      </c>
      <c r="E40" s="485" t="s">
        <v>575</v>
      </c>
      <c r="F40" s="485" t="s">
        <v>571</v>
      </c>
      <c r="G40" s="484" t="s">
        <v>572</v>
      </c>
      <c r="H40" s="485" t="s">
        <v>576</v>
      </c>
      <c r="I40" s="484" t="s">
        <v>526</v>
      </c>
      <c r="J40" s="122"/>
    </row>
    <row r="41" spans="1:10">
      <c r="A41" s="488">
        <v>1</v>
      </c>
      <c r="B41" s="496" t="s">
        <v>704</v>
      </c>
      <c r="C41" s="497" t="s">
        <v>705</v>
      </c>
      <c r="D41" s="764" t="s">
        <v>582</v>
      </c>
      <c r="E41" s="498">
        <v>8300</v>
      </c>
      <c r="F41" s="439">
        <v>500</v>
      </c>
      <c r="G41" s="499">
        <f t="shared" ref="G41:G49" si="7">SUM(E41:F41)</f>
        <v>8800</v>
      </c>
      <c r="H41" s="500">
        <f>G41</f>
        <v>8800</v>
      </c>
      <c r="I41" s="489"/>
    </row>
    <row r="42" spans="1:10">
      <c r="A42" s="411">
        <v>2</v>
      </c>
      <c r="B42" s="440" t="s">
        <v>1195</v>
      </c>
      <c r="C42" s="441" t="s">
        <v>1196</v>
      </c>
      <c r="D42" s="765" t="s">
        <v>590</v>
      </c>
      <c r="E42" s="414">
        <v>7000</v>
      </c>
      <c r="F42" s="560">
        <v>0</v>
      </c>
      <c r="G42" s="428">
        <f t="shared" si="7"/>
        <v>7000</v>
      </c>
      <c r="H42" s="500">
        <f t="shared" ref="H42:H49" si="8">G42</f>
        <v>7000</v>
      </c>
      <c r="I42" s="489"/>
    </row>
    <row r="43" spans="1:10">
      <c r="A43" s="488">
        <v>3</v>
      </c>
      <c r="B43" s="440" t="s">
        <v>583</v>
      </c>
      <c r="C43" s="441" t="s">
        <v>703</v>
      </c>
      <c r="D43" s="766" t="s">
        <v>590</v>
      </c>
      <c r="E43" s="414">
        <v>8510</v>
      </c>
      <c r="F43" s="414">
        <v>500</v>
      </c>
      <c r="G43" s="428">
        <f t="shared" si="7"/>
        <v>9010</v>
      </c>
      <c r="H43" s="500">
        <f t="shared" si="8"/>
        <v>9010</v>
      </c>
      <c r="I43" s="134"/>
    </row>
    <row r="44" spans="1:10">
      <c r="A44" s="411">
        <v>4</v>
      </c>
      <c r="B44" s="496" t="s">
        <v>580</v>
      </c>
      <c r="C44" s="497" t="s">
        <v>588</v>
      </c>
      <c r="D44" s="767" t="s">
        <v>590</v>
      </c>
      <c r="E44" s="498">
        <v>8510</v>
      </c>
      <c r="F44" s="414">
        <v>500</v>
      </c>
      <c r="G44" s="499">
        <f t="shared" si="7"/>
        <v>9010</v>
      </c>
      <c r="H44" s="500">
        <f t="shared" si="8"/>
        <v>9010</v>
      </c>
      <c r="I44" s="134"/>
      <c r="J44" s="129"/>
    </row>
    <row r="45" spans="1:10">
      <c r="A45" s="488">
        <v>5</v>
      </c>
      <c r="B45" s="440" t="s">
        <v>499</v>
      </c>
      <c r="C45" s="441" t="s">
        <v>581</v>
      </c>
      <c r="D45" s="767" t="s">
        <v>590</v>
      </c>
      <c r="E45" s="414">
        <v>8710</v>
      </c>
      <c r="F45" s="560">
        <v>500</v>
      </c>
      <c r="G45" s="428">
        <f t="shared" si="7"/>
        <v>9210</v>
      </c>
      <c r="H45" s="500">
        <f t="shared" si="8"/>
        <v>9210</v>
      </c>
      <c r="I45" s="134"/>
    </row>
    <row r="46" spans="1:10">
      <c r="A46" s="411">
        <v>6</v>
      </c>
      <c r="B46" s="440" t="s">
        <v>502</v>
      </c>
      <c r="C46" s="441" t="s">
        <v>589</v>
      </c>
      <c r="D46" s="768" t="s">
        <v>590</v>
      </c>
      <c r="E46" s="414">
        <v>8210</v>
      </c>
      <c r="F46" s="414">
        <v>500</v>
      </c>
      <c r="G46" s="428">
        <f t="shared" si="7"/>
        <v>8710</v>
      </c>
      <c r="H46" s="500">
        <f t="shared" si="8"/>
        <v>8710</v>
      </c>
      <c r="I46" s="134"/>
    </row>
    <row r="47" spans="1:10">
      <c r="A47" s="488">
        <v>7</v>
      </c>
      <c r="B47" s="412" t="s">
        <v>484</v>
      </c>
      <c r="C47" s="413" t="s">
        <v>706</v>
      </c>
      <c r="D47" s="765" t="s">
        <v>584</v>
      </c>
      <c r="E47" s="414">
        <v>8310</v>
      </c>
      <c r="F47" s="414">
        <v>500</v>
      </c>
      <c r="G47" s="428">
        <f t="shared" si="7"/>
        <v>8810</v>
      </c>
      <c r="H47" s="500">
        <f t="shared" si="8"/>
        <v>8810</v>
      </c>
      <c r="I47" s="134"/>
    </row>
    <row r="48" spans="1:10">
      <c r="A48" s="411">
        <v>8</v>
      </c>
      <c r="B48" s="502" t="s">
        <v>707</v>
      </c>
      <c r="C48" s="413" t="s">
        <v>700</v>
      </c>
      <c r="D48" s="768" t="s">
        <v>584</v>
      </c>
      <c r="E48" s="503">
        <v>8410</v>
      </c>
      <c r="F48" s="560">
        <v>500</v>
      </c>
      <c r="G48" s="428">
        <f t="shared" si="7"/>
        <v>8910</v>
      </c>
      <c r="H48" s="500">
        <f t="shared" si="8"/>
        <v>8910</v>
      </c>
      <c r="I48" s="134"/>
    </row>
    <row r="49" spans="1:11">
      <c r="A49" s="559">
        <v>9</v>
      </c>
      <c r="B49" s="415" t="s">
        <v>579</v>
      </c>
      <c r="C49" s="558" t="s">
        <v>317</v>
      </c>
      <c r="D49" s="769" t="s">
        <v>584</v>
      </c>
      <c r="E49" s="416">
        <v>8010</v>
      </c>
      <c r="F49" s="416">
        <v>500</v>
      </c>
      <c r="G49" s="563">
        <f t="shared" si="7"/>
        <v>8510</v>
      </c>
      <c r="H49" s="500">
        <f t="shared" si="8"/>
        <v>8510</v>
      </c>
      <c r="I49" s="493"/>
    </row>
    <row r="50" spans="1:11">
      <c r="A50" s="1700" t="s">
        <v>1282</v>
      </c>
      <c r="B50" s="1700"/>
      <c r="C50" s="1700"/>
      <c r="D50" s="1700"/>
      <c r="E50" s="504">
        <f>SUM(E41:E49)</f>
        <v>73970</v>
      </c>
      <c r="F50" s="504">
        <f>SUM(F41:F49)</f>
        <v>4000</v>
      </c>
      <c r="G50" s="753">
        <f>SUM(G41:G49)</f>
        <v>77970</v>
      </c>
      <c r="H50" s="753">
        <f>SUM(H41:H49)</f>
        <v>77970</v>
      </c>
      <c r="I50" s="506">
        <f>H50*5%</f>
        <v>3898.5</v>
      </c>
      <c r="K50" s="126"/>
    </row>
    <row r="51" spans="1:11">
      <c r="A51" s="501" t="s">
        <v>1128</v>
      </c>
      <c r="B51" s="501"/>
      <c r="C51" s="501"/>
      <c r="D51" s="501"/>
      <c r="E51" s="501"/>
      <c r="F51" s="501"/>
      <c r="G51" s="501"/>
      <c r="H51" s="754">
        <f>H22+H37+H50</f>
        <v>2752370</v>
      </c>
      <c r="I51" s="442"/>
    </row>
    <row r="52" spans="1:11">
      <c r="A52" s="505" t="s">
        <v>1129</v>
      </c>
      <c r="B52" s="505"/>
      <c r="C52" s="505"/>
      <c r="D52" s="505"/>
      <c r="E52" s="505"/>
      <c r="F52" s="505"/>
      <c r="G52" s="505"/>
      <c r="H52" s="443">
        <f>I22+I37+I50</f>
        <v>137618.5</v>
      </c>
      <c r="I52" s="442"/>
    </row>
    <row r="53" spans="1:11">
      <c r="A53" s="505" t="s">
        <v>592</v>
      </c>
      <c r="B53" s="505"/>
      <c r="C53" s="505"/>
      <c r="D53" s="505"/>
      <c r="E53" s="505"/>
      <c r="F53" s="505"/>
      <c r="G53" s="505"/>
      <c r="H53" s="443">
        <f>H51+H52</f>
        <v>2889988.5</v>
      </c>
      <c r="I53" s="442"/>
    </row>
    <row r="55" spans="1:11">
      <c r="H55" s="126"/>
      <c r="I55" s="136"/>
    </row>
  </sheetData>
  <mergeCells count="12">
    <mergeCell ref="I4:I5"/>
    <mergeCell ref="D4:H4"/>
    <mergeCell ref="A1:I1"/>
    <mergeCell ref="A2:I2"/>
    <mergeCell ref="A50:D50"/>
    <mergeCell ref="A3:H3"/>
    <mergeCell ref="B25:C25"/>
    <mergeCell ref="A37:D37"/>
    <mergeCell ref="B40:C40"/>
    <mergeCell ref="A4:A5"/>
    <mergeCell ref="B4:C5"/>
    <mergeCell ref="A22:D22"/>
  </mergeCells>
  <pageMargins left="1.1811023622047245" right="0.59055118110236227" top="0.98425196850393704" bottom="0.78740157480314965" header="0.19685039370078741" footer="0.11811023622047245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55"/>
  <sheetViews>
    <sheetView showZeros="0" zoomScale="90" zoomScaleNormal="90" zoomScaleSheetLayoutView="90" workbookViewId="0">
      <selection activeCell="B6" sqref="B6"/>
    </sheetView>
  </sheetViews>
  <sheetFormatPr defaultColWidth="9" defaultRowHeight="21" customHeight="1"/>
  <cols>
    <col min="1" max="1" width="6.36328125" style="119" customWidth="1"/>
    <col min="2" max="2" width="73.453125" style="119" customWidth="1"/>
    <col min="3" max="3" width="29" style="119" customWidth="1"/>
    <col min="4" max="4" width="11.08984375" style="119" bestFit="1" customWidth="1"/>
    <col min="5" max="9" width="9" style="119"/>
    <col min="10" max="10" width="9" style="174"/>
    <col min="11" max="16384" width="9" style="119"/>
  </cols>
  <sheetData>
    <row r="1" spans="1:4" ht="21" customHeight="1">
      <c r="A1" s="1716" t="s">
        <v>782</v>
      </c>
      <c r="B1" s="1716"/>
      <c r="C1" s="1716"/>
      <c r="D1" s="1716"/>
    </row>
    <row r="2" spans="1:4" ht="21" customHeight="1">
      <c r="A2" s="1717" t="s">
        <v>783</v>
      </c>
      <c r="B2" s="1717"/>
      <c r="C2" s="1717"/>
      <c r="D2" s="1717"/>
    </row>
    <row r="3" spans="1:4" ht="42">
      <c r="A3" s="211" t="s">
        <v>827</v>
      </c>
      <c r="B3" s="212" t="s">
        <v>784</v>
      </c>
      <c r="C3" s="213" t="s">
        <v>785</v>
      </c>
      <c r="D3" s="212" t="s">
        <v>263</v>
      </c>
    </row>
    <row r="4" spans="1:4" ht="21" customHeight="1">
      <c r="A4" s="189">
        <v>1</v>
      </c>
      <c r="B4" s="190" t="s">
        <v>786</v>
      </c>
      <c r="C4" s="191" t="s">
        <v>787</v>
      </c>
      <c r="D4" s="192">
        <v>10000</v>
      </c>
    </row>
    <row r="5" spans="1:4" ht="21" customHeight="1">
      <c r="A5" s="189">
        <v>2</v>
      </c>
      <c r="B5" s="193" t="s">
        <v>788</v>
      </c>
      <c r="C5" s="191" t="s">
        <v>787</v>
      </c>
      <c r="D5" s="192">
        <v>30000</v>
      </c>
    </row>
    <row r="6" spans="1:4" ht="21" customHeight="1">
      <c r="A6" s="189">
        <v>4</v>
      </c>
      <c r="B6" s="190" t="s">
        <v>789</v>
      </c>
      <c r="C6" s="191" t="s">
        <v>787</v>
      </c>
      <c r="D6" s="192">
        <v>91370</v>
      </c>
    </row>
    <row r="7" spans="1:4" ht="21" customHeight="1">
      <c r="A7" s="1718" t="s">
        <v>790</v>
      </c>
      <c r="B7" s="1719"/>
      <c r="C7" s="1719"/>
      <c r="D7" s="1720"/>
    </row>
    <row r="8" spans="1:4" ht="21" customHeight="1">
      <c r="A8" s="194">
        <v>1</v>
      </c>
      <c r="B8" s="195" t="s">
        <v>791</v>
      </c>
      <c r="C8" s="191" t="s">
        <v>792</v>
      </c>
      <c r="D8" s="196">
        <v>500</v>
      </c>
    </row>
    <row r="9" spans="1:4" ht="21" customHeight="1">
      <c r="A9" s="189">
        <v>2</v>
      </c>
      <c r="B9" s="197" t="s">
        <v>793</v>
      </c>
      <c r="C9" s="191">
        <v>42666</v>
      </c>
      <c r="D9" s="196">
        <v>500</v>
      </c>
    </row>
    <row r="10" spans="1:4" ht="21" customHeight="1">
      <c r="A10" s="194">
        <v>3</v>
      </c>
      <c r="B10" s="195" t="s">
        <v>794</v>
      </c>
      <c r="C10" s="191" t="s">
        <v>795</v>
      </c>
      <c r="D10" s="198">
        <v>20000</v>
      </c>
    </row>
    <row r="11" spans="1:4" ht="21" customHeight="1">
      <c r="A11" s="189">
        <v>4</v>
      </c>
      <c r="B11" s="193" t="s">
        <v>796</v>
      </c>
      <c r="C11" s="191">
        <v>42690</v>
      </c>
      <c r="D11" s="198">
        <v>1000</v>
      </c>
    </row>
    <row r="12" spans="1:4" ht="21" customHeight="1">
      <c r="A12" s="194">
        <v>5</v>
      </c>
      <c r="B12" s="193" t="s">
        <v>631</v>
      </c>
      <c r="C12" s="191">
        <v>42690</v>
      </c>
      <c r="D12" s="198">
        <v>1000</v>
      </c>
    </row>
    <row r="13" spans="1:4" ht="21" customHeight="1">
      <c r="A13" s="189">
        <v>6</v>
      </c>
      <c r="B13" s="193" t="s">
        <v>632</v>
      </c>
      <c r="C13" s="191">
        <v>42690</v>
      </c>
      <c r="D13" s="198">
        <v>1000</v>
      </c>
    </row>
    <row r="14" spans="1:4" ht="21" customHeight="1">
      <c r="A14" s="194">
        <v>7</v>
      </c>
      <c r="B14" s="193" t="s">
        <v>633</v>
      </c>
      <c r="C14" s="191">
        <v>42699</v>
      </c>
      <c r="D14" s="198">
        <v>1000</v>
      </c>
    </row>
    <row r="15" spans="1:4" ht="21" customHeight="1">
      <c r="A15" s="189">
        <v>8</v>
      </c>
      <c r="B15" s="193" t="s">
        <v>797</v>
      </c>
      <c r="C15" s="191">
        <v>42705</v>
      </c>
      <c r="D15" s="198">
        <v>1000</v>
      </c>
    </row>
    <row r="16" spans="1:4" ht="21" customHeight="1">
      <c r="A16" s="194">
        <v>9</v>
      </c>
      <c r="B16" s="195" t="s">
        <v>798</v>
      </c>
      <c r="C16" s="191">
        <v>42706</v>
      </c>
      <c r="D16" s="196">
        <v>1000</v>
      </c>
    </row>
    <row r="17" spans="1:4" ht="21" customHeight="1">
      <c r="A17" s="214">
        <v>10</v>
      </c>
      <c r="B17" s="215" t="s">
        <v>799</v>
      </c>
      <c r="C17" s="225" t="s">
        <v>800</v>
      </c>
      <c r="D17" s="216" t="s">
        <v>423</v>
      </c>
    </row>
    <row r="18" spans="1:4" ht="21" customHeight="1">
      <c r="A18" s="194">
        <v>11</v>
      </c>
      <c r="B18" s="195" t="s">
        <v>801</v>
      </c>
      <c r="C18" s="191" t="s">
        <v>802</v>
      </c>
      <c r="D18" s="198">
        <v>20000</v>
      </c>
    </row>
    <row r="19" spans="1:4" ht="21" customHeight="1">
      <c r="A19" s="189">
        <v>12</v>
      </c>
      <c r="B19" s="195" t="s">
        <v>803</v>
      </c>
      <c r="C19" s="191">
        <v>42734</v>
      </c>
      <c r="D19" s="198">
        <v>10000</v>
      </c>
    </row>
    <row r="20" spans="1:4" ht="21" customHeight="1">
      <c r="A20" s="194">
        <v>13</v>
      </c>
      <c r="B20" s="193" t="s">
        <v>804</v>
      </c>
      <c r="C20" s="191">
        <v>42864</v>
      </c>
      <c r="D20" s="196">
        <v>500</v>
      </c>
    </row>
    <row r="21" spans="1:4" ht="21" customHeight="1">
      <c r="A21" s="189">
        <v>14</v>
      </c>
      <c r="B21" s="201" t="s">
        <v>634</v>
      </c>
      <c r="C21" s="202">
        <v>42864</v>
      </c>
      <c r="D21" s="203">
        <v>1200</v>
      </c>
    </row>
    <row r="22" spans="1:4" ht="21" customHeight="1">
      <c r="A22" s="194">
        <v>15</v>
      </c>
      <c r="B22" s="193" t="s">
        <v>635</v>
      </c>
      <c r="C22" s="191">
        <v>42886</v>
      </c>
      <c r="D22" s="196">
        <v>1000</v>
      </c>
    </row>
    <row r="23" spans="1:4" ht="21" customHeight="1">
      <c r="A23" s="189">
        <v>16</v>
      </c>
      <c r="B23" s="193" t="s">
        <v>636</v>
      </c>
      <c r="C23" s="191">
        <v>42914</v>
      </c>
      <c r="D23" s="198">
        <v>3000</v>
      </c>
    </row>
    <row r="24" spans="1:4" ht="21" customHeight="1">
      <c r="A24" s="217">
        <v>17</v>
      </c>
      <c r="B24" s="218" t="s">
        <v>805</v>
      </c>
      <c r="C24" s="219">
        <v>42914</v>
      </c>
      <c r="D24" s="220">
        <v>3000</v>
      </c>
    </row>
    <row r="25" spans="1:4" ht="21" customHeight="1">
      <c r="A25" s="214">
        <v>18</v>
      </c>
      <c r="B25" s="218" t="s">
        <v>806</v>
      </c>
      <c r="C25" s="219">
        <v>42914</v>
      </c>
      <c r="D25" s="220">
        <v>1000</v>
      </c>
    </row>
    <row r="26" spans="1:4" ht="21" customHeight="1">
      <c r="A26" s="194">
        <v>19</v>
      </c>
      <c r="B26" s="193" t="s">
        <v>807</v>
      </c>
      <c r="C26" s="191">
        <v>42895</v>
      </c>
      <c r="D26" s="198">
        <v>20000</v>
      </c>
    </row>
    <row r="27" spans="1:4" ht="21" customHeight="1">
      <c r="A27" s="189">
        <v>20</v>
      </c>
      <c r="B27" s="193" t="s">
        <v>808</v>
      </c>
      <c r="C27" s="191" t="s">
        <v>809</v>
      </c>
      <c r="D27" s="198">
        <v>50780</v>
      </c>
    </row>
    <row r="28" spans="1:4" ht="21" customHeight="1">
      <c r="A28" s="194">
        <v>21</v>
      </c>
      <c r="B28" s="193" t="s">
        <v>637</v>
      </c>
      <c r="C28" s="191">
        <v>42944</v>
      </c>
      <c r="D28" s="198">
        <v>3000</v>
      </c>
    </row>
    <row r="29" spans="1:4" ht="21" customHeight="1">
      <c r="A29" s="189">
        <v>22</v>
      </c>
      <c r="B29" s="201" t="s">
        <v>638</v>
      </c>
      <c r="C29" s="202">
        <v>42923</v>
      </c>
      <c r="D29" s="203">
        <v>6000</v>
      </c>
    </row>
    <row r="30" spans="1:4" ht="21" customHeight="1">
      <c r="A30" s="194">
        <v>23</v>
      </c>
      <c r="B30" s="193" t="s">
        <v>639</v>
      </c>
      <c r="C30" s="191">
        <v>42917</v>
      </c>
      <c r="D30" s="198">
        <v>1000</v>
      </c>
    </row>
    <row r="31" spans="1:4" ht="21" customHeight="1">
      <c r="A31" s="189">
        <v>24</v>
      </c>
      <c r="B31" s="193" t="s">
        <v>810</v>
      </c>
      <c r="C31" s="191" t="s">
        <v>811</v>
      </c>
      <c r="D31" s="198">
        <v>15000</v>
      </c>
    </row>
    <row r="32" spans="1:4" ht="21" customHeight="1">
      <c r="A32" s="204">
        <v>25</v>
      </c>
      <c r="B32" s="205" t="s">
        <v>812</v>
      </c>
      <c r="C32" s="191" t="s">
        <v>811</v>
      </c>
      <c r="D32" s="206">
        <v>20000</v>
      </c>
    </row>
    <row r="33" spans="1:4" ht="21" customHeight="1">
      <c r="A33" s="1721">
        <v>26</v>
      </c>
      <c r="B33" s="205" t="s">
        <v>813</v>
      </c>
      <c r="C33" s="1723">
        <v>42958</v>
      </c>
      <c r="D33" s="1725">
        <v>1000</v>
      </c>
    </row>
    <row r="34" spans="1:4" ht="21" customHeight="1">
      <c r="A34" s="1722"/>
      <c r="B34" s="207" t="s">
        <v>814</v>
      </c>
      <c r="C34" s="1724"/>
      <c r="D34" s="1726"/>
    </row>
    <row r="35" spans="1:4" ht="21" customHeight="1">
      <c r="A35" s="204">
        <v>27</v>
      </c>
      <c r="B35" s="193" t="s">
        <v>815</v>
      </c>
      <c r="C35" s="191">
        <v>42977</v>
      </c>
      <c r="D35" s="198">
        <v>2000</v>
      </c>
    </row>
    <row r="36" spans="1:4" ht="21" customHeight="1">
      <c r="A36" s="194">
        <v>28</v>
      </c>
      <c r="B36" s="205" t="s">
        <v>640</v>
      </c>
      <c r="C36" s="191">
        <v>42977</v>
      </c>
      <c r="D36" s="206">
        <v>1000</v>
      </c>
    </row>
    <row r="37" spans="1:4" ht="21" customHeight="1">
      <c r="A37" s="204">
        <v>29</v>
      </c>
      <c r="B37" s="205" t="s">
        <v>816</v>
      </c>
      <c r="C37" s="191">
        <v>42997</v>
      </c>
      <c r="D37" s="206">
        <v>20000</v>
      </c>
    </row>
    <row r="38" spans="1:4" ht="21" customHeight="1">
      <c r="A38" s="204">
        <v>30</v>
      </c>
      <c r="B38" s="193" t="s">
        <v>641</v>
      </c>
      <c r="C38" s="191" t="s">
        <v>787</v>
      </c>
      <c r="D38" s="198">
        <v>5000</v>
      </c>
    </row>
    <row r="39" spans="1:4" ht="21" customHeight="1">
      <c r="A39" s="1727" t="s">
        <v>135</v>
      </c>
      <c r="B39" s="1728"/>
      <c r="C39" s="1729"/>
      <c r="D39" s="192">
        <f>SUM(D8:D38)</f>
        <v>211480</v>
      </c>
    </row>
    <row r="40" spans="1:4" ht="21" customHeight="1">
      <c r="A40" s="1718" t="s">
        <v>642</v>
      </c>
      <c r="B40" s="1719"/>
      <c r="C40" s="1719"/>
      <c r="D40" s="1720"/>
    </row>
    <row r="41" spans="1:4" ht="21" customHeight="1">
      <c r="A41" s="208">
        <v>30</v>
      </c>
      <c r="B41" s="193" t="s">
        <v>643</v>
      </c>
      <c r="C41" s="191" t="s">
        <v>817</v>
      </c>
      <c r="D41" s="198">
        <v>20000</v>
      </c>
    </row>
    <row r="42" spans="1:4" ht="21" customHeight="1">
      <c r="A42" s="209">
        <v>31</v>
      </c>
      <c r="B42" s="193" t="s">
        <v>818</v>
      </c>
      <c r="C42" s="191" t="s">
        <v>817</v>
      </c>
      <c r="D42" s="206">
        <v>20000</v>
      </c>
    </row>
    <row r="43" spans="1:4" ht="21" customHeight="1">
      <c r="A43" s="189">
        <v>32</v>
      </c>
      <c r="B43" s="199" t="s">
        <v>819</v>
      </c>
      <c r="C43" s="191">
        <v>42732</v>
      </c>
      <c r="D43" s="200">
        <v>2000</v>
      </c>
    </row>
    <row r="44" spans="1:4" ht="21" customHeight="1">
      <c r="A44" s="1706">
        <v>33</v>
      </c>
      <c r="B44" s="221" t="s">
        <v>820</v>
      </c>
      <c r="C44" s="1708">
        <v>42690</v>
      </c>
      <c r="D44" s="1710">
        <v>1000</v>
      </c>
    </row>
    <row r="45" spans="1:4" ht="21" customHeight="1">
      <c r="A45" s="1707"/>
      <c r="B45" s="222" t="s">
        <v>821</v>
      </c>
      <c r="C45" s="1709"/>
      <c r="D45" s="1711"/>
    </row>
    <row r="46" spans="1:4" ht="21" customHeight="1">
      <c r="A46" s="1706">
        <v>34</v>
      </c>
      <c r="B46" s="221" t="s">
        <v>820</v>
      </c>
      <c r="C46" s="1708">
        <v>42704</v>
      </c>
      <c r="D46" s="1710">
        <v>60000</v>
      </c>
    </row>
    <row r="47" spans="1:4" ht="21" customHeight="1">
      <c r="A47" s="1707"/>
      <c r="B47" s="222" t="s">
        <v>822</v>
      </c>
      <c r="C47" s="1709"/>
      <c r="D47" s="1711"/>
    </row>
    <row r="48" spans="1:4" ht="21" customHeight="1">
      <c r="A48" s="194">
        <v>35</v>
      </c>
      <c r="B48" s="195" t="s">
        <v>644</v>
      </c>
      <c r="C48" s="191">
        <v>42963</v>
      </c>
      <c r="D48" s="198">
        <v>2000</v>
      </c>
    </row>
    <row r="49" spans="1:4" ht="21" customHeight="1">
      <c r="A49" s="194">
        <v>36</v>
      </c>
      <c r="B49" s="195" t="s">
        <v>645</v>
      </c>
      <c r="C49" s="210">
        <v>42963</v>
      </c>
      <c r="D49" s="198">
        <v>2000</v>
      </c>
    </row>
    <row r="50" spans="1:4" ht="21" customHeight="1">
      <c r="A50" s="204">
        <v>37</v>
      </c>
      <c r="B50" s="193" t="s">
        <v>646</v>
      </c>
      <c r="C50" s="191">
        <v>42963</v>
      </c>
      <c r="D50" s="198">
        <v>5000</v>
      </c>
    </row>
    <row r="51" spans="1:4" ht="21" customHeight="1">
      <c r="A51" s="194">
        <v>38</v>
      </c>
      <c r="B51" s="195" t="s">
        <v>823</v>
      </c>
      <c r="C51" s="191">
        <v>42775</v>
      </c>
      <c r="D51" s="198">
        <v>1000</v>
      </c>
    </row>
    <row r="52" spans="1:4" ht="21" customHeight="1">
      <c r="A52" s="194">
        <v>39</v>
      </c>
      <c r="B52" s="193" t="s">
        <v>824</v>
      </c>
      <c r="C52" s="191" t="s">
        <v>825</v>
      </c>
      <c r="D52" s="198">
        <v>1000</v>
      </c>
    </row>
    <row r="53" spans="1:4" ht="21" customHeight="1">
      <c r="A53" s="1712" t="s">
        <v>135</v>
      </c>
      <c r="B53" s="1713"/>
      <c r="C53" s="1714"/>
      <c r="D53" s="223">
        <f>SUM(D41:D52)</f>
        <v>114000</v>
      </c>
    </row>
    <row r="54" spans="1:4" ht="21" customHeight="1">
      <c r="A54" s="1715" t="s">
        <v>826</v>
      </c>
      <c r="B54" s="1715"/>
      <c r="C54" s="1715"/>
      <c r="D54" s="224">
        <f>D4+D5+D6+D39+D53</f>
        <v>456850</v>
      </c>
    </row>
    <row r="55" spans="1:4" ht="21" customHeight="1">
      <c r="D55" s="131">
        <f>'สรุปรายรับ -รายจ่าย วิลัย'!C36-แผนองค์การ!D54</f>
        <v>-181350</v>
      </c>
    </row>
  </sheetData>
  <mergeCells count="16">
    <mergeCell ref="A44:A45"/>
    <mergeCell ref="C44:C45"/>
    <mergeCell ref="D44:D45"/>
    <mergeCell ref="A1:D1"/>
    <mergeCell ref="A2:D2"/>
    <mergeCell ref="A7:D7"/>
    <mergeCell ref="A33:A34"/>
    <mergeCell ref="C33:C34"/>
    <mergeCell ref="D33:D34"/>
    <mergeCell ref="A39:C39"/>
    <mergeCell ref="A40:D40"/>
    <mergeCell ref="A46:A47"/>
    <mergeCell ref="C46:C47"/>
    <mergeCell ref="D46:D47"/>
    <mergeCell ref="A53:C53"/>
    <mergeCell ref="A54:C54"/>
  </mergeCells>
  <pageMargins left="0.77" right="0.22" top="0.67" bottom="0.16" header="0.16" footer="0.16"/>
  <pageSetup paperSize="9" scale="70" firstPageNumber="23" orientation="portrait" horizontalDpi="4294967293" verticalDpi="0" r:id="rId1"/>
  <headerFooter alignWithMargins="0">
    <oddHeader>&amp;R&amp;P</oddHeader>
    <oddFooter>&amp;R&amp;6Jin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0"/>
  <sheetViews>
    <sheetView showZeros="0" view="pageLayout" topLeftCell="E1" zoomScaleNormal="120" zoomScaleSheetLayoutView="100" workbookViewId="0">
      <selection activeCell="F2" sqref="F2:K2"/>
    </sheetView>
  </sheetViews>
  <sheetFormatPr defaultColWidth="9" defaultRowHeight="21" customHeight="1"/>
  <cols>
    <col min="1" max="1" width="1.08984375" style="119" hidden="1" customWidth="1"/>
    <col min="2" max="2" width="11.453125" style="119" hidden="1" customWidth="1"/>
    <col min="3" max="3" width="7.90625" style="119" hidden="1" customWidth="1"/>
    <col min="4" max="4" width="8.36328125" style="119" hidden="1" customWidth="1"/>
    <col min="5" max="5" width="4.08984375" style="118" customWidth="1"/>
    <col min="6" max="6" width="19" style="450" customWidth="1"/>
    <col min="7" max="7" width="6.6328125" style="118" customWidth="1"/>
    <col min="8" max="8" width="8.26953125" style="118" customWidth="1"/>
    <col min="9" max="9" width="8.6328125" style="119" customWidth="1"/>
    <col min="10" max="10" width="13" style="119" hidden="1" customWidth="1"/>
    <col min="11" max="11" width="9.36328125" style="119" customWidth="1"/>
    <col min="12" max="12" width="4.08984375" style="119" customWidth="1"/>
    <col min="13" max="16384" width="9" style="119"/>
  </cols>
  <sheetData>
    <row r="1" spans="1:12" ht="21" customHeight="1">
      <c r="A1" s="1730"/>
      <c r="B1" s="1730"/>
      <c r="C1" s="1730"/>
      <c r="D1" s="1730"/>
      <c r="E1" s="1730"/>
      <c r="F1" s="1730"/>
      <c r="G1" s="1730"/>
      <c r="H1" s="1730"/>
      <c r="I1" s="1730"/>
      <c r="J1" s="1730"/>
      <c r="K1" s="1730"/>
    </row>
    <row r="2" spans="1:12" s="120" customFormat="1" ht="21" customHeight="1">
      <c r="A2" s="119"/>
      <c r="B2" s="119"/>
      <c r="C2" s="119"/>
      <c r="D2" s="119"/>
      <c r="E2" s="118"/>
      <c r="F2" s="1730" t="s">
        <v>1730</v>
      </c>
      <c r="G2" s="1730"/>
      <c r="H2" s="1730"/>
      <c r="I2" s="1730"/>
      <c r="J2" s="1730"/>
      <c r="K2" s="1730"/>
      <c r="L2" s="119"/>
    </row>
    <row r="3" spans="1:12" ht="23.25">
      <c r="E3" s="444"/>
      <c r="F3" s="1730" t="s">
        <v>1134</v>
      </c>
      <c r="G3" s="1730"/>
      <c r="H3" s="1730"/>
      <c r="I3" s="1730"/>
      <c r="J3" s="1730"/>
      <c r="K3" s="1730"/>
    </row>
    <row r="4" spans="1:12" s="120" customFormat="1" ht="23.25">
      <c r="E4" s="1730" t="s">
        <v>1133</v>
      </c>
      <c r="F4" s="1730"/>
      <c r="G4" s="1730"/>
      <c r="H4" s="1730"/>
      <c r="I4" s="1730"/>
      <c r="J4" s="1730"/>
      <c r="K4" s="1730"/>
    </row>
    <row r="5" spans="1:12" s="120" customFormat="1">
      <c r="E5" s="174"/>
      <c r="F5" s="449"/>
      <c r="G5" s="174"/>
      <c r="H5" s="174"/>
      <c r="I5" s="174"/>
      <c r="J5" s="174"/>
      <c r="K5" s="174"/>
    </row>
    <row r="6" spans="1:12" s="120" customFormat="1" ht="21" customHeight="1">
      <c r="E6" s="172" t="s">
        <v>567</v>
      </c>
      <c r="F6" s="446" t="s">
        <v>522</v>
      </c>
      <c r="G6" s="816" t="s">
        <v>723</v>
      </c>
      <c r="H6" s="446" t="s">
        <v>724</v>
      </c>
      <c r="I6" s="447" t="s">
        <v>1174</v>
      </c>
      <c r="J6" s="447" t="s">
        <v>1131</v>
      </c>
      <c r="K6" s="448" t="s">
        <v>541</v>
      </c>
    </row>
    <row r="7" spans="1:12" ht="21" customHeight="1">
      <c r="E7" s="240">
        <v>1</v>
      </c>
      <c r="F7" s="818" t="s">
        <v>1727</v>
      </c>
      <c r="G7" s="813"/>
      <c r="H7" s="451"/>
      <c r="I7" s="1486">
        <v>516750</v>
      </c>
      <c r="J7" s="451"/>
      <c r="K7" s="452"/>
    </row>
    <row r="8" spans="1:12" ht="21" customHeight="1">
      <c r="E8" s="252">
        <v>2</v>
      </c>
      <c r="F8" s="819" t="s">
        <v>1208</v>
      </c>
      <c r="G8" s="815"/>
      <c r="H8" s="175"/>
      <c r="I8" s="657">
        <v>60000</v>
      </c>
      <c r="J8" s="584"/>
      <c r="K8" s="585"/>
    </row>
    <row r="9" spans="1:12" ht="21" customHeight="1">
      <c r="E9" s="188"/>
      <c r="F9" s="820"/>
      <c r="G9" s="817"/>
      <c r="H9" s="814"/>
      <c r="I9" s="175"/>
      <c r="J9" s="175"/>
      <c r="K9" s="165"/>
    </row>
    <row r="10" spans="1:12" ht="21" customHeight="1">
      <c r="E10" s="1731" t="s">
        <v>310</v>
      </c>
      <c r="F10" s="1732"/>
      <c r="G10" s="735"/>
      <c r="H10" s="172"/>
      <c r="I10" s="173">
        <f>SUM(I7:I9)</f>
        <v>576750</v>
      </c>
      <c r="J10" s="173"/>
      <c r="K10" s="172"/>
    </row>
  </sheetData>
  <mergeCells count="5">
    <mergeCell ref="A1:K1"/>
    <mergeCell ref="F2:K2"/>
    <mergeCell ref="F3:K3"/>
    <mergeCell ref="E4:K4"/>
    <mergeCell ref="E10:F10"/>
  </mergeCells>
  <pageMargins left="1.1811023622047245" right="0.59055118110236227" top="0.98425196850393704" bottom="0.78740157480314965" header="0.15748031496062992" footer="0.15748031496062992"/>
  <pageSetup paperSize="9" scale="85" firstPageNumber="81" orientation="portrait" useFirstPageNumber="1" r:id="rId1"/>
  <headerFooter alignWithMargins="0">
    <oddHeader>&amp;C&amp;G&amp;R&amp;"TH SarabunPSK,ธรรมดา"&amp;P</oddHeader>
    <oddFooter>&amp;R&amp;6Jin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2"/>
  <sheetViews>
    <sheetView zoomScaleNormal="100" workbookViewId="0">
      <selection activeCell="D12" sqref="D12"/>
    </sheetView>
  </sheetViews>
  <sheetFormatPr defaultRowHeight="25.5"/>
  <cols>
    <col min="1" max="1" width="28.08984375" customWidth="1"/>
    <col min="4" max="4" width="15.7265625" customWidth="1"/>
  </cols>
  <sheetData>
    <row r="1" spans="1:5">
      <c r="A1" s="1" t="s">
        <v>521</v>
      </c>
    </row>
    <row r="2" spans="1:5" ht="60.75">
      <c r="A2" s="93" t="s">
        <v>522</v>
      </c>
      <c r="B2" s="94" t="s">
        <v>523</v>
      </c>
      <c r="C2" s="94" t="s">
        <v>524</v>
      </c>
      <c r="D2" s="94" t="s">
        <v>525</v>
      </c>
      <c r="E2" s="95" t="s">
        <v>526</v>
      </c>
    </row>
    <row r="3" spans="1:5">
      <c r="A3" s="96" t="s">
        <v>527</v>
      </c>
      <c r="B3" s="97">
        <v>2000</v>
      </c>
      <c r="C3" s="98">
        <v>299</v>
      </c>
      <c r="D3" s="99">
        <f>B3*C3</f>
        <v>598000</v>
      </c>
      <c r="E3" s="100"/>
    </row>
    <row r="4" spans="1:5">
      <c r="A4" s="96" t="s">
        <v>528</v>
      </c>
      <c r="B4" s="97">
        <v>460</v>
      </c>
      <c r="C4" s="98">
        <v>299</v>
      </c>
      <c r="D4" s="99">
        <f>B4*C4</f>
        <v>137540</v>
      </c>
      <c r="E4" s="100"/>
    </row>
    <row r="5" spans="1:5">
      <c r="A5" s="96" t="s">
        <v>529</v>
      </c>
      <c r="B5" s="97">
        <v>900</v>
      </c>
      <c r="C5" s="98">
        <v>299</v>
      </c>
      <c r="D5" s="99">
        <f>B5*C5</f>
        <v>269100</v>
      </c>
      <c r="E5" s="100"/>
    </row>
    <row r="6" spans="1:5">
      <c r="A6" s="101" t="s">
        <v>308</v>
      </c>
      <c r="B6" s="102"/>
      <c r="C6" s="102"/>
      <c r="D6" s="101"/>
      <c r="E6" s="103"/>
    </row>
    <row r="7" spans="1:5">
      <c r="A7" s="104" t="s">
        <v>530</v>
      </c>
      <c r="B7" s="105">
        <v>4900</v>
      </c>
      <c r="C7" s="106">
        <v>128</v>
      </c>
      <c r="D7" s="107">
        <f>B7*C7</f>
        <v>627200</v>
      </c>
      <c r="E7" s="108"/>
    </row>
    <row r="8" spans="1:5">
      <c r="A8" s="104" t="s">
        <v>531</v>
      </c>
      <c r="B8" s="105">
        <v>6500</v>
      </c>
      <c r="C8" s="106">
        <v>171</v>
      </c>
      <c r="D8" s="107">
        <f>B8*C8</f>
        <v>1111500</v>
      </c>
      <c r="E8" s="108"/>
    </row>
    <row r="9" spans="1:5">
      <c r="A9" s="1733" t="s">
        <v>532</v>
      </c>
      <c r="B9" s="1734"/>
      <c r="C9" s="1735"/>
      <c r="D9" s="109">
        <f>D7+D8</f>
        <v>1738700</v>
      </c>
      <c r="E9" s="110"/>
    </row>
    <row r="10" spans="1:5" ht="26.25" thickBot="1">
      <c r="A10" s="111" t="s">
        <v>533</v>
      </c>
      <c r="B10" s="112">
        <v>950</v>
      </c>
      <c r="C10" s="113">
        <v>299</v>
      </c>
      <c r="D10" s="114">
        <f>B10*C10</f>
        <v>284050</v>
      </c>
      <c r="E10" s="115"/>
    </row>
    <row r="11" spans="1:5" ht="27" thickTop="1" thickBot="1">
      <c r="A11" s="1736" t="s">
        <v>534</v>
      </c>
      <c r="B11" s="1737"/>
      <c r="C11" s="1738"/>
      <c r="D11" s="116">
        <f>D3+D4+D5+D9+D10</f>
        <v>3027390</v>
      </c>
      <c r="E11" s="117"/>
    </row>
    <row r="12" spans="1:5" ht="26.25" thickTop="1"/>
  </sheetData>
  <mergeCells count="2">
    <mergeCell ref="A9:C9"/>
    <mergeCell ref="A11:C11"/>
  </mergeCells>
  <pageMargins left="0.7" right="0.7" top="0.75" bottom="0.75" header="0.3" footer="0.3"/>
  <pageSetup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BreakPreview" zoomScale="60" zoomScaleNormal="44" workbookViewId="0">
      <selection activeCell="M11" sqref="M11"/>
    </sheetView>
  </sheetViews>
  <sheetFormatPr defaultRowHeight="25.5"/>
  <sheetData/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view="pageLayout" zoomScaleNormal="100" workbookViewId="0">
      <selection activeCell="D13" sqref="D13"/>
    </sheetView>
  </sheetViews>
  <sheetFormatPr defaultColWidth="9" defaultRowHeight="21"/>
  <cols>
    <col min="1" max="1" width="3.54296875" style="28" customWidth="1"/>
    <col min="2" max="2" width="19" style="28" customWidth="1"/>
    <col min="3" max="3" width="6.6328125" style="28" customWidth="1"/>
    <col min="4" max="4" width="9.08984375" style="28" customWidth="1"/>
    <col min="5" max="5" width="7.453125" style="28" customWidth="1"/>
    <col min="6" max="6" width="10" style="28" customWidth="1"/>
    <col min="7" max="16384" width="9" style="28"/>
  </cols>
  <sheetData>
    <row r="1" spans="1:6">
      <c r="A1" s="1496" t="s">
        <v>1731</v>
      </c>
      <c r="B1" s="1496"/>
      <c r="C1" s="1496"/>
      <c r="D1" s="1496"/>
      <c r="E1" s="1496"/>
      <c r="F1" s="1496"/>
    </row>
    <row r="2" spans="1:6">
      <c r="A2" s="1496" t="s">
        <v>464</v>
      </c>
      <c r="B2" s="1496"/>
      <c r="C2" s="1496"/>
      <c r="D2" s="1496"/>
      <c r="E2" s="1496"/>
      <c r="F2" s="1496"/>
    </row>
    <row r="3" spans="1:6">
      <c r="A3" s="1643" t="s">
        <v>1173</v>
      </c>
      <c r="B3" s="1643"/>
      <c r="C3" s="1643"/>
      <c r="D3" s="1643"/>
      <c r="E3" s="1643"/>
      <c r="F3" s="1643"/>
    </row>
    <row r="4" spans="1:6" ht="19.5" customHeight="1">
      <c r="A4" s="57"/>
      <c r="B4" s="57"/>
      <c r="C4" s="57"/>
      <c r="D4" s="57"/>
      <c r="E4" s="57"/>
      <c r="F4" s="57"/>
    </row>
    <row r="5" spans="1:6">
      <c r="A5" s="460" t="s">
        <v>567</v>
      </c>
      <c r="B5" s="460" t="s">
        <v>522</v>
      </c>
      <c r="C5" s="460" t="s">
        <v>723</v>
      </c>
      <c r="D5" s="460" t="s">
        <v>724</v>
      </c>
      <c r="E5" s="460" t="s">
        <v>1174</v>
      </c>
      <c r="F5" s="460" t="s">
        <v>526</v>
      </c>
    </row>
    <row r="6" spans="1:6" ht="25.5" customHeight="1">
      <c r="A6" s="463">
        <v>1</v>
      </c>
      <c r="B6" s="821" t="s">
        <v>1727</v>
      </c>
      <c r="C6" s="463"/>
      <c r="D6" s="464"/>
      <c r="E6" s="822">
        <v>516750</v>
      </c>
      <c r="F6" s="466"/>
    </row>
    <row r="7" spans="1:6" ht="25.5" customHeight="1">
      <c r="A7" s="463">
        <v>2</v>
      </c>
      <c r="B7" s="823" t="s">
        <v>1208</v>
      </c>
      <c r="C7" s="463"/>
      <c r="D7" s="464"/>
      <c r="E7" s="824">
        <v>60000</v>
      </c>
      <c r="F7" s="466"/>
    </row>
    <row r="8" spans="1:6">
      <c r="A8" s="463"/>
      <c r="B8" s="613"/>
      <c r="C8" s="463"/>
      <c r="D8" s="464"/>
      <c r="E8" s="465"/>
      <c r="F8" s="466"/>
    </row>
    <row r="9" spans="1:6">
      <c r="A9" s="1739" t="s">
        <v>135</v>
      </c>
      <c r="B9" s="1740"/>
      <c r="C9" s="1741"/>
      <c r="D9" s="462">
        <f>SUM(D6:D8)</f>
        <v>0</v>
      </c>
      <c r="E9" s="462">
        <f>SUM(E6:E8)</f>
        <v>576750</v>
      </c>
      <c r="F9" s="461"/>
    </row>
  </sheetData>
  <mergeCells count="4">
    <mergeCell ref="A1:F1"/>
    <mergeCell ref="A2:F2"/>
    <mergeCell ref="A3:F3"/>
    <mergeCell ref="A9:C9"/>
  </mergeCells>
  <pageMargins left="1.1811023622047245" right="0.59055118110236227" top="0.98425196850393704" bottom="0.78740157480314965" header="0.31496062992125984" footer="0.31496062992125984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Layout" topLeftCell="A22" zoomScaleNormal="95" workbookViewId="0">
      <selection activeCell="C15" sqref="C15"/>
    </sheetView>
  </sheetViews>
  <sheetFormatPr defaultColWidth="9" defaultRowHeight="21"/>
  <cols>
    <col min="1" max="1" width="20.453125" style="467" bestFit="1" customWidth="1"/>
    <col min="2" max="2" width="6.90625" style="467" bestFit="1" customWidth="1"/>
    <col min="3" max="3" width="4.90625" style="467" bestFit="1" customWidth="1"/>
    <col min="4" max="4" width="7.54296875" style="467" bestFit="1" customWidth="1"/>
    <col min="5" max="5" width="10" style="467" bestFit="1" customWidth="1"/>
    <col min="6" max="16384" width="9" style="467"/>
  </cols>
  <sheetData>
    <row r="1" spans="1:8">
      <c r="A1" s="1742" t="s">
        <v>1390</v>
      </c>
      <c r="B1" s="1742"/>
      <c r="C1" s="1742"/>
      <c r="D1" s="1742"/>
      <c r="E1" s="1742"/>
    </row>
    <row r="2" spans="1:8">
      <c r="A2" s="1717" t="s">
        <v>464</v>
      </c>
      <c r="B2" s="1717"/>
      <c r="C2" s="1717"/>
      <c r="D2" s="1717"/>
      <c r="E2" s="1717"/>
    </row>
    <row r="3" spans="1:8">
      <c r="A3" s="468" t="s">
        <v>218</v>
      </c>
      <c r="B3" s="469" t="s">
        <v>708</v>
      </c>
      <c r="C3" s="469" t="s">
        <v>1175</v>
      </c>
      <c r="D3" s="468" t="s">
        <v>709</v>
      </c>
      <c r="E3" s="470" t="s">
        <v>1399</v>
      </c>
    </row>
    <row r="4" spans="1:8">
      <c r="A4" s="166" t="s">
        <v>312</v>
      </c>
      <c r="B4" s="604">
        <v>130</v>
      </c>
      <c r="C4" s="378">
        <v>650</v>
      </c>
      <c r="D4" s="378">
        <f>B4*C4</f>
        <v>84500</v>
      </c>
      <c r="E4" s="663" t="s">
        <v>1391</v>
      </c>
      <c r="H4" s="538"/>
    </row>
    <row r="5" spans="1:8">
      <c r="A5" s="168" t="s">
        <v>416</v>
      </c>
      <c r="B5" s="604">
        <v>98</v>
      </c>
      <c r="C5" s="378">
        <v>650</v>
      </c>
      <c r="D5" s="378">
        <f>B5*C5</f>
        <v>63700</v>
      </c>
      <c r="E5" s="664" t="s">
        <v>1392</v>
      </c>
    </row>
    <row r="6" spans="1:8">
      <c r="A6" s="168" t="s">
        <v>711</v>
      </c>
      <c r="B6" s="671" t="s">
        <v>423</v>
      </c>
      <c r="C6" s="378">
        <v>200</v>
      </c>
      <c r="D6" s="672" t="s">
        <v>423</v>
      </c>
      <c r="E6" s="664" t="s">
        <v>1393</v>
      </c>
    </row>
    <row r="7" spans="1:8">
      <c r="A7" s="168" t="s">
        <v>712</v>
      </c>
      <c r="B7" s="1482">
        <v>139</v>
      </c>
      <c r="C7" s="1483">
        <v>650</v>
      </c>
      <c r="D7" s="1483">
        <f t="shared" ref="D7:D11" si="0">B7*C7</f>
        <v>90350</v>
      </c>
      <c r="E7" s="664" t="s">
        <v>1394</v>
      </c>
    </row>
    <row r="8" spans="1:8">
      <c r="A8" s="471" t="s">
        <v>535</v>
      </c>
      <c r="B8" s="604">
        <v>72</v>
      </c>
      <c r="C8" s="378">
        <v>650</v>
      </c>
      <c r="D8" s="378">
        <f t="shared" si="0"/>
        <v>46800</v>
      </c>
      <c r="E8" s="664" t="s">
        <v>1395</v>
      </c>
    </row>
    <row r="9" spans="1:8">
      <c r="A9" s="471" t="s">
        <v>1408</v>
      </c>
      <c r="B9" s="604">
        <v>40</v>
      </c>
      <c r="C9" s="378">
        <v>650</v>
      </c>
      <c r="D9" s="378">
        <f t="shared" si="0"/>
        <v>26000</v>
      </c>
      <c r="E9" s="664" t="s">
        <v>423</v>
      </c>
    </row>
    <row r="10" spans="1:8">
      <c r="A10" s="471" t="s">
        <v>415</v>
      </c>
      <c r="B10" s="604">
        <v>109</v>
      </c>
      <c r="C10" s="378">
        <v>490</v>
      </c>
      <c r="D10" s="378">
        <f t="shared" si="0"/>
        <v>53410</v>
      </c>
      <c r="E10" s="664" t="s">
        <v>1396</v>
      </c>
    </row>
    <row r="11" spans="1:8">
      <c r="A11" s="471" t="s">
        <v>421</v>
      </c>
      <c r="B11" s="604">
        <v>79</v>
      </c>
      <c r="C11" s="378">
        <v>490</v>
      </c>
      <c r="D11" s="378">
        <f t="shared" si="0"/>
        <v>38710</v>
      </c>
      <c r="E11" s="664" t="s">
        <v>1397</v>
      </c>
    </row>
    <row r="12" spans="1:8">
      <c r="A12" s="473" t="s">
        <v>710</v>
      </c>
      <c r="B12" s="671" t="s">
        <v>423</v>
      </c>
      <c r="C12" s="378">
        <v>100</v>
      </c>
      <c r="D12" s="672" t="s">
        <v>423</v>
      </c>
      <c r="E12" s="665" t="s">
        <v>1398</v>
      </c>
    </row>
    <row r="13" spans="1:8">
      <c r="A13" s="474" t="s">
        <v>135</v>
      </c>
      <c r="B13" s="475">
        <f>SUM(B4:B12)</f>
        <v>667</v>
      </c>
      <c r="C13" s="475"/>
      <c r="D13" s="469">
        <f>SUM(D4:D12)</f>
        <v>403470</v>
      </c>
      <c r="E13" s="481"/>
    </row>
    <row r="15" spans="1:8">
      <c r="A15" s="476"/>
    </row>
    <row r="16" spans="1:8">
      <c r="A16" s="468" t="s">
        <v>1187</v>
      </c>
      <c r="B16" s="469" t="s">
        <v>708</v>
      </c>
      <c r="C16" s="469" t="s">
        <v>1175</v>
      </c>
      <c r="D16" s="468" t="s">
        <v>1189</v>
      </c>
      <c r="E16" s="470" t="s">
        <v>526</v>
      </c>
    </row>
    <row r="17" spans="1:5">
      <c r="A17" s="166" t="s">
        <v>312</v>
      </c>
      <c r="B17" s="605">
        <v>130</v>
      </c>
      <c r="C17" s="606">
        <v>6500</v>
      </c>
      <c r="D17" s="606">
        <f>B17*C17</f>
        <v>845000</v>
      </c>
      <c r="E17" s="478"/>
    </row>
    <row r="18" spans="1:5">
      <c r="A18" s="168" t="s">
        <v>416</v>
      </c>
      <c r="B18" s="607">
        <v>98</v>
      </c>
      <c r="C18" s="607">
        <v>6500</v>
      </c>
      <c r="D18" s="607">
        <f t="shared" ref="D18:D23" si="1">B18*C18</f>
        <v>637000</v>
      </c>
      <c r="E18" s="480"/>
    </row>
    <row r="19" spans="1:5">
      <c r="A19" s="168" t="s">
        <v>712</v>
      </c>
      <c r="B19" s="607">
        <v>139</v>
      </c>
      <c r="C19" s="607">
        <v>6500</v>
      </c>
      <c r="D19" s="675">
        <f t="shared" si="1"/>
        <v>903500</v>
      </c>
      <c r="E19" s="480"/>
    </row>
    <row r="20" spans="1:5">
      <c r="A20" s="471" t="s">
        <v>535</v>
      </c>
      <c r="B20" s="607">
        <v>72</v>
      </c>
      <c r="C20" s="607">
        <v>6500</v>
      </c>
      <c r="D20" s="607">
        <f t="shared" si="1"/>
        <v>468000</v>
      </c>
      <c r="E20" s="480"/>
    </row>
    <row r="21" spans="1:5">
      <c r="A21" s="471" t="s">
        <v>1408</v>
      </c>
      <c r="B21" s="607">
        <v>40</v>
      </c>
      <c r="C21" s="607"/>
      <c r="D21" s="607"/>
      <c r="E21" s="480"/>
    </row>
    <row r="22" spans="1:5">
      <c r="A22" s="471" t="s">
        <v>415</v>
      </c>
      <c r="B22" s="607">
        <v>109</v>
      </c>
      <c r="C22" s="607">
        <v>4900</v>
      </c>
      <c r="D22" s="675">
        <f t="shared" si="1"/>
        <v>534100</v>
      </c>
      <c r="E22" s="480"/>
    </row>
    <row r="23" spans="1:5">
      <c r="A23" s="471" t="s">
        <v>421</v>
      </c>
      <c r="B23" s="607">
        <v>79</v>
      </c>
      <c r="C23" s="608">
        <v>4900</v>
      </c>
      <c r="D23" s="676">
        <f t="shared" si="1"/>
        <v>387100</v>
      </c>
      <c r="E23" s="480"/>
    </row>
    <row r="24" spans="1:5">
      <c r="A24" s="474" t="s">
        <v>135</v>
      </c>
      <c r="B24" s="475">
        <f>SUM(B17:B23)</f>
        <v>667</v>
      </c>
      <c r="C24" s="475"/>
      <c r="D24" s="469">
        <f>SUM(D17:D23)</f>
        <v>3774700</v>
      </c>
      <c r="E24" s="481"/>
    </row>
    <row r="27" spans="1:5">
      <c r="A27" s="468" t="s">
        <v>1188</v>
      </c>
      <c r="B27" s="469" t="s">
        <v>708</v>
      </c>
      <c r="C27" s="469" t="s">
        <v>1175</v>
      </c>
      <c r="D27" s="468" t="s">
        <v>1189</v>
      </c>
      <c r="E27" s="470" t="s">
        <v>526</v>
      </c>
    </row>
    <row r="28" spans="1:5">
      <c r="A28" s="166" t="s">
        <v>312</v>
      </c>
      <c r="B28" s="605">
        <v>43</v>
      </c>
      <c r="C28" s="605">
        <v>6500</v>
      </c>
      <c r="D28" s="677">
        <f>B28*C28</f>
        <v>279500</v>
      </c>
      <c r="E28" s="478"/>
    </row>
    <row r="29" spans="1:5">
      <c r="A29" s="168" t="s">
        <v>416</v>
      </c>
      <c r="B29" s="609">
        <v>32</v>
      </c>
      <c r="C29" s="609">
        <v>6500</v>
      </c>
      <c r="D29" s="678">
        <f t="shared" ref="D29:D33" si="2">B29*C29</f>
        <v>208000</v>
      </c>
      <c r="E29" s="480"/>
    </row>
    <row r="30" spans="1:5">
      <c r="A30" s="168" t="s">
        <v>712</v>
      </c>
      <c r="B30" s="609">
        <v>45</v>
      </c>
      <c r="C30" s="609">
        <v>6500</v>
      </c>
      <c r="D30" s="678">
        <f t="shared" si="2"/>
        <v>292500</v>
      </c>
      <c r="E30" s="480"/>
    </row>
    <row r="31" spans="1:5">
      <c r="A31" s="471" t="s">
        <v>535</v>
      </c>
      <c r="B31" s="609">
        <v>32</v>
      </c>
      <c r="C31" s="609">
        <v>6500</v>
      </c>
      <c r="D31" s="678">
        <f t="shared" si="2"/>
        <v>208000</v>
      </c>
      <c r="E31" s="480"/>
    </row>
    <row r="32" spans="1:5">
      <c r="A32" s="471" t="s">
        <v>415</v>
      </c>
      <c r="B32" s="609">
        <v>31</v>
      </c>
      <c r="C32" s="609">
        <v>4900</v>
      </c>
      <c r="D32" s="479">
        <f t="shared" si="2"/>
        <v>151900</v>
      </c>
      <c r="E32" s="480"/>
    </row>
    <row r="33" spans="1:5">
      <c r="A33" s="471" t="s">
        <v>421</v>
      </c>
      <c r="B33" s="602">
        <v>20</v>
      </c>
      <c r="C33" s="603">
        <v>4900</v>
      </c>
      <c r="D33" s="479">
        <f t="shared" si="2"/>
        <v>98000</v>
      </c>
      <c r="E33" s="480"/>
    </row>
    <row r="34" spans="1:5">
      <c r="A34" s="474" t="s">
        <v>135</v>
      </c>
      <c r="B34" s="475">
        <f>SUM(B28:B33)</f>
        <v>203</v>
      </c>
      <c r="C34" s="475"/>
      <c r="D34" s="469">
        <f>SUM(D28:D33)</f>
        <v>1237900</v>
      </c>
      <c r="E34" s="481"/>
    </row>
    <row r="37" spans="1:5">
      <c r="A37" s="468" t="s">
        <v>1190</v>
      </c>
      <c r="B37" s="469" t="s">
        <v>708</v>
      </c>
      <c r="C37" s="469" t="s">
        <v>1175</v>
      </c>
      <c r="D37" s="468" t="s">
        <v>1189</v>
      </c>
      <c r="E37" s="470" t="s">
        <v>526</v>
      </c>
    </row>
    <row r="38" spans="1:5">
      <c r="A38" s="600" t="s">
        <v>312</v>
      </c>
      <c r="B38" s="605">
        <v>51</v>
      </c>
      <c r="C38" s="605">
        <v>2700</v>
      </c>
      <c r="D38" s="679">
        <f>B38*C38</f>
        <v>137700</v>
      </c>
      <c r="E38" s="536" t="s">
        <v>1412</v>
      </c>
    </row>
    <row r="39" spans="1:5">
      <c r="A39" s="601" t="s">
        <v>535</v>
      </c>
      <c r="B39" s="609">
        <f>99+81</f>
        <v>180</v>
      </c>
      <c r="C39" s="609">
        <v>2700</v>
      </c>
      <c r="D39" s="680">
        <f t="shared" ref="D39:D41" si="3">B39*C39</f>
        <v>486000</v>
      </c>
      <c r="E39" s="537"/>
    </row>
    <row r="40" spans="1:5">
      <c r="A40" s="601" t="s">
        <v>415</v>
      </c>
      <c r="B40" s="609" t="s">
        <v>423</v>
      </c>
      <c r="C40" s="609">
        <v>1100</v>
      </c>
      <c r="D40" s="682"/>
      <c r="E40" s="537"/>
    </row>
    <row r="41" spans="1:5">
      <c r="A41" s="601" t="s">
        <v>421</v>
      </c>
      <c r="B41" s="609">
        <f>97+81</f>
        <v>178</v>
      </c>
      <c r="C41" s="609">
        <v>1100</v>
      </c>
      <c r="D41" s="681">
        <f t="shared" si="3"/>
        <v>195800</v>
      </c>
      <c r="E41" s="537"/>
    </row>
    <row r="42" spans="1:5">
      <c r="A42" s="474" t="s">
        <v>135</v>
      </c>
      <c r="B42" s="475">
        <f>B38+B39+B41</f>
        <v>409</v>
      </c>
      <c r="C42" s="475"/>
      <c r="D42" s="469">
        <f>D38+D39+D41</f>
        <v>819500</v>
      </c>
      <c r="E42" s="481"/>
    </row>
    <row r="43" spans="1:5">
      <c r="B43" s="538"/>
    </row>
    <row r="45" spans="1:5">
      <c r="A45" s="468" t="s">
        <v>165</v>
      </c>
      <c r="B45" s="469" t="s">
        <v>708</v>
      </c>
      <c r="C45" s="469" t="s">
        <v>1175</v>
      </c>
      <c r="D45" s="468" t="s">
        <v>1189</v>
      </c>
      <c r="E45" s="470" t="s">
        <v>526</v>
      </c>
    </row>
    <row r="46" spans="1:5">
      <c r="A46" s="166" t="s">
        <v>1191</v>
      </c>
      <c r="B46" s="606">
        <v>222</v>
      </c>
      <c r="C46" s="606">
        <v>2000</v>
      </c>
      <c r="D46" s="477">
        <f>B46*C46</f>
        <v>444000</v>
      </c>
      <c r="E46" s="478"/>
    </row>
    <row r="47" spans="1:5">
      <c r="A47" s="471"/>
      <c r="B47" s="472"/>
      <c r="C47" s="472"/>
      <c r="D47" s="479"/>
      <c r="E47" s="480"/>
    </row>
    <row r="48" spans="1:5">
      <c r="A48" s="471"/>
      <c r="B48" s="472"/>
      <c r="C48" s="472"/>
      <c r="D48" s="479"/>
      <c r="E48" s="480"/>
    </row>
    <row r="49" spans="1:5">
      <c r="A49" s="471"/>
      <c r="B49" s="472"/>
      <c r="C49" s="472"/>
      <c r="D49" s="479"/>
      <c r="E49" s="480"/>
    </row>
    <row r="50" spans="1:5">
      <c r="A50" s="474" t="s">
        <v>135</v>
      </c>
      <c r="B50" s="475">
        <f>SUM(B46:B49)</f>
        <v>222</v>
      </c>
      <c r="C50" s="475"/>
      <c r="D50" s="469">
        <f>SUM(D46:D49)</f>
        <v>444000</v>
      </c>
      <c r="E50" s="481"/>
    </row>
  </sheetData>
  <mergeCells count="2">
    <mergeCell ref="A1:E1"/>
    <mergeCell ref="A2:E2"/>
  </mergeCells>
  <pageMargins left="1.1811023622047245" right="0.59055118110236227" top="0.98425196850393704" bottom="0.78740157480314965" header="0.31496062992125984" footer="0.31496062992125984"/>
  <pageSetup firstPageNumber="79" orientation="portrait" useFirstPageNumber="1" r:id="rId1"/>
  <headerFooter>
    <oddHeader>&amp;C&amp;G&amp;R&amp;"TH SarabunPSK,ธรรมดา"&amp;P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"/>
  <sheetViews>
    <sheetView showGridLines="0" topLeftCell="A37" workbookViewId="0">
      <selection activeCell="D84" sqref="D84"/>
    </sheetView>
  </sheetViews>
  <sheetFormatPr defaultColWidth="9" defaultRowHeight="20.25"/>
  <cols>
    <col min="1" max="1" width="5.90625" style="1" customWidth="1"/>
    <col min="2" max="2" width="9.26953125" style="1" customWidth="1"/>
    <col min="3" max="8" width="9" style="1"/>
    <col min="9" max="9" width="13.26953125" style="1" customWidth="1"/>
    <col min="10" max="10" width="1.7265625" style="1" customWidth="1"/>
    <col min="11" max="11" width="1.90625" style="1" customWidth="1"/>
    <col min="12" max="16384" width="9" style="1"/>
  </cols>
  <sheetData>
    <row r="1" spans="1:9" s="3" customFormat="1" ht="30">
      <c r="A1" s="1499" t="s">
        <v>9</v>
      </c>
      <c r="B1" s="1499"/>
      <c r="C1" s="1499"/>
      <c r="D1" s="1499"/>
      <c r="E1" s="1499"/>
      <c r="F1" s="1499"/>
      <c r="G1" s="1499"/>
      <c r="H1" s="1499"/>
      <c r="I1" s="1499"/>
    </row>
    <row r="2" spans="1:9" s="3" customFormat="1" ht="26.25">
      <c r="A2" s="1500" t="s">
        <v>10</v>
      </c>
      <c r="B2" s="1500"/>
      <c r="C2" s="1500"/>
      <c r="D2" s="1500"/>
      <c r="E2" s="1500"/>
      <c r="F2" s="1500"/>
      <c r="G2" s="1500"/>
      <c r="H2" s="1500"/>
      <c r="I2" s="1500"/>
    </row>
    <row r="3" spans="1:9" s="3" customFormat="1" ht="26.25">
      <c r="A3" s="1500" t="s">
        <v>30</v>
      </c>
      <c r="B3" s="1500"/>
      <c r="C3" s="1500"/>
      <c r="D3" s="1500"/>
      <c r="E3" s="1500"/>
      <c r="F3" s="1500"/>
      <c r="G3" s="1500"/>
      <c r="H3" s="1500"/>
      <c r="I3" s="1500"/>
    </row>
    <row r="4" spans="1:9" s="5" customFormat="1" ht="11.25">
      <c r="A4" s="12"/>
      <c r="B4" s="12"/>
      <c r="C4" s="12"/>
      <c r="D4" s="12"/>
      <c r="E4" s="12"/>
      <c r="F4" s="12"/>
      <c r="G4" s="12"/>
      <c r="H4" s="12"/>
      <c r="I4" s="12"/>
    </row>
    <row r="5" spans="1:9" s="3" customFormat="1">
      <c r="A5" s="13" t="s">
        <v>11</v>
      </c>
      <c r="B5" s="14" t="s">
        <v>12</v>
      </c>
      <c r="C5" s="15"/>
      <c r="D5" s="15"/>
      <c r="E5" s="15"/>
      <c r="F5" s="15"/>
      <c r="G5" s="15"/>
      <c r="H5" s="15"/>
      <c r="I5" s="15"/>
    </row>
    <row r="6" spans="1:9" s="3" customFormat="1">
      <c r="A6" s="15"/>
      <c r="B6" s="15" t="s">
        <v>34</v>
      </c>
      <c r="C6" s="15"/>
      <c r="D6" s="15"/>
      <c r="E6" s="15"/>
      <c r="F6" s="15"/>
      <c r="G6" s="15"/>
      <c r="H6" s="15"/>
      <c r="I6" s="15"/>
    </row>
    <row r="7" spans="1:9" s="3" customFormat="1">
      <c r="A7" s="15" t="s">
        <v>40</v>
      </c>
      <c r="B7" s="15"/>
      <c r="C7" s="15"/>
      <c r="D7" s="15"/>
      <c r="E7" s="15"/>
      <c r="F7" s="15"/>
      <c r="G7" s="15"/>
      <c r="H7" s="15"/>
      <c r="I7" s="15"/>
    </row>
    <row r="8" spans="1:9" s="3" customFormat="1">
      <c r="A8" s="15" t="s">
        <v>32</v>
      </c>
      <c r="B8" s="15"/>
      <c r="C8" s="15"/>
      <c r="D8" s="15"/>
      <c r="E8" s="15"/>
      <c r="F8" s="15"/>
      <c r="G8" s="15"/>
      <c r="H8" s="15"/>
      <c r="I8" s="15"/>
    </row>
    <row r="9" spans="1:9" s="3" customFormat="1">
      <c r="A9" s="15" t="s">
        <v>33</v>
      </c>
      <c r="B9" s="15"/>
      <c r="C9" s="15"/>
      <c r="D9" s="15"/>
      <c r="E9" s="15"/>
      <c r="F9" s="15"/>
      <c r="G9" s="15"/>
      <c r="H9" s="15"/>
      <c r="I9" s="15"/>
    </row>
    <row r="10" spans="1:9" s="3" customFormat="1">
      <c r="A10" s="15" t="s">
        <v>35</v>
      </c>
      <c r="B10" s="15"/>
      <c r="C10" s="15"/>
      <c r="D10" s="15"/>
      <c r="E10" s="15"/>
      <c r="F10" s="15"/>
      <c r="G10" s="15"/>
      <c r="H10" s="15"/>
      <c r="I10" s="15"/>
    </row>
    <row r="11" spans="1:9" s="3" customFormat="1">
      <c r="A11" s="15" t="s">
        <v>31</v>
      </c>
      <c r="B11" s="15"/>
      <c r="C11" s="15"/>
      <c r="D11" s="15"/>
      <c r="E11" s="15"/>
      <c r="F11" s="15"/>
      <c r="G11" s="15"/>
      <c r="H11" s="15"/>
      <c r="I11" s="15"/>
    </row>
    <row r="12" spans="1:9" s="3" customFormat="1">
      <c r="A12" s="15"/>
      <c r="B12" s="15" t="s">
        <v>36</v>
      </c>
      <c r="C12" s="15"/>
      <c r="D12" s="15"/>
      <c r="E12" s="15"/>
      <c r="F12" s="15"/>
      <c r="G12" s="15"/>
      <c r="H12" s="15"/>
      <c r="I12" s="15"/>
    </row>
    <row r="13" spans="1:9" s="3" customFormat="1">
      <c r="A13" s="15" t="s">
        <v>38</v>
      </c>
      <c r="B13" s="15"/>
      <c r="C13" s="15"/>
      <c r="D13" s="15"/>
      <c r="E13" s="15"/>
      <c r="F13" s="15"/>
      <c r="G13" s="15"/>
      <c r="H13" s="15"/>
      <c r="I13" s="15"/>
    </row>
    <row r="14" spans="1:9" s="3" customFormat="1">
      <c r="A14" s="15" t="s">
        <v>37</v>
      </c>
      <c r="B14" s="15"/>
      <c r="C14" s="15"/>
      <c r="D14" s="15"/>
      <c r="E14" s="15"/>
      <c r="F14" s="15"/>
      <c r="G14" s="15"/>
      <c r="H14" s="15"/>
      <c r="I14" s="15"/>
    </row>
    <row r="15" spans="1:9" s="5" customFormat="1" ht="11.25">
      <c r="A15" s="12"/>
      <c r="B15" s="12"/>
      <c r="C15" s="12"/>
      <c r="D15" s="12"/>
      <c r="E15" s="12"/>
      <c r="F15" s="12"/>
      <c r="G15" s="12"/>
      <c r="H15" s="12"/>
      <c r="I15" s="12"/>
    </row>
    <row r="16" spans="1:9" s="3" customFormat="1">
      <c r="A16" s="13" t="s">
        <v>13</v>
      </c>
      <c r="B16" s="14" t="s">
        <v>14</v>
      </c>
      <c r="C16" s="15"/>
      <c r="D16" s="15"/>
      <c r="E16" s="15"/>
      <c r="F16" s="15"/>
      <c r="G16" s="15"/>
      <c r="H16" s="15"/>
      <c r="I16" s="15"/>
    </row>
    <row r="17" spans="1:9" s="3" customFormat="1">
      <c r="A17" s="13">
        <v>1</v>
      </c>
      <c r="B17" s="16" t="s">
        <v>15</v>
      </c>
      <c r="C17" s="15"/>
      <c r="D17" s="15"/>
      <c r="E17" s="15"/>
      <c r="F17" s="15"/>
      <c r="G17" s="15"/>
      <c r="H17" s="15"/>
      <c r="I17" s="15"/>
    </row>
    <row r="18" spans="1:9" s="3" customFormat="1">
      <c r="A18" s="13">
        <v>2</v>
      </c>
      <c r="B18" s="16" t="s">
        <v>3</v>
      </c>
      <c r="C18" s="15"/>
      <c r="D18" s="15"/>
      <c r="E18" s="15"/>
      <c r="F18" s="15"/>
      <c r="G18" s="15"/>
      <c r="H18" s="15"/>
      <c r="I18" s="15"/>
    </row>
    <row r="19" spans="1:9" s="3" customFormat="1">
      <c r="A19" s="13">
        <v>3</v>
      </c>
      <c r="B19" s="16" t="s">
        <v>4</v>
      </c>
      <c r="C19" s="15"/>
      <c r="D19" s="15"/>
      <c r="E19" s="15"/>
      <c r="F19" s="15"/>
      <c r="G19" s="15"/>
      <c r="H19" s="15"/>
      <c r="I19" s="15"/>
    </row>
    <row r="20" spans="1:9" s="3" customFormat="1">
      <c r="A20" s="13">
        <v>4</v>
      </c>
      <c r="B20" s="16" t="s">
        <v>16</v>
      </c>
      <c r="C20" s="16" t="s">
        <v>17</v>
      </c>
      <c r="D20" s="15"/>
      <c r="E20" s="15"/>
      <c r="F20" s="15"/>
      <c r="G20" s="15"/>
      <c r="H20" s="15"/>
      <c r="I20" s="15"/>
    </row>
    <row r="21" spans="1:9" s="3" customFormat="1">
      <c r="A21" s="13"/>
      <c r="B21" s="15">
        <v>1.1000000000000001</v>
      </c>
      <c r="C21" s="15" t="s">
        <v>64</v>
      </c>
      <c r="D21" s="15"/>
      <c r="E21" s="15"/>
      <c r="F21" s="15"/>
      <c r="G21" s="15"/>
      <c r="H21" s="15"/>
      <c r="I21" s="15"/>
    </row>
    <row r="22" spans="1:9" s="3" customFormat="1">
      <c r="A22" s="13"/>
      <c r="B22" s="15">
        <v>1.2</v>
      </c>
      <c r="C22" s="15" t="s">
        <v>65</v>
      </c>
      <c r="D22" s="15"/>
      <c r="E22" s="15"/>
      <c r="F22" s="15"/>
      <c r="G22" s="15"/>
      <c r="H22" s="15"/>
      <c r="I22" s="15"/>
    </row>
    <row r="23" spans="1:9" s="3" customFormat="1">
      <c r="A23" s="13"/>
      <c r="B23" s="15">
        <v>1.3</v>
      </c>
      <c r="C23" s="15" t="s">
        <v>61</v>
      </c>
      <c r="D23" s="15"/>
      <c r="E23" s="15"/>
      <c r="F23" s="15"/>
      <c r="G23" s="15"/>
      <c r="H23" s="15"/>
      <c r="I23" s="15"/>
    </row>
    <row r="24" spans="1:9" s="3" customFormat="1">
      <c r="A24" s="17" t="s">
        <v>39</v>
      </c>
      <c r="B24" s="15"/>
      <c r="C24" s="16"/>
      <c r="D24" s="15"/>
      <c r="E24" s="15"/>
      <c r="F24" s="15"/>
      <c r="G24" s="15"/>
      <c r="H24" s="15"/>
      <c r="I24" s="15"/>
    </row>
    <row r="25" spans="1:9" s="5" customFormat="1" ht="11.25">
      <c r="A25" s="18"/>
      <c r="B25" s="12"/>
      <c r="C25" s="19"/>
      <c r="D25" s="12"/>
      <c r="E25" s="12"/>
      <c r="F25" s="12"/>
      <c r="G25" s="12"/>
      <c r="H25" s="12"/>
      <c r="I25" s="12"/>
    </row>
    <row r="26" spans="1:9" s="3" customFormat="1">
      <c r="A26" s="13">
        <v>5</v>
      </c>
      <c r="B26" s="16" t="s">
        <v>18</v>
      </c>
      <c r="C26" s="16" t="s">
        <v>41</v>
      </c>
      <c r="D26" s="15"/>
      <c r="E26" s="15"/>
      <c r="F26" s="15"/>
      <c r="G26" s="15"/>
      <c r="H26" s="15"/>
      <c r="I26" s="15"/>
    </row>
    <row r="27" spans="1:9" s="3" customFormat="1">
      <c r="A27" s="20"/>
      <c r="B27" s="15">
        <v>2.1</v>
      </c>
      <c r="C27" s="15" t="s">
        <v>19</v>
      </c>
      <c r="D27" s="15"/>
      <c r="E27" s="15"/>
      <c r="F27" s="15"/>
      <c r="G27" s="15"/>
      <c r="H27" s="15"/>
      <c r="I27" s="15"/>
    </row>
    <row r="28" spans="1:9" s="3" customFormat="1">
      <c r="A28" s="20"/>
      <c r="B28" s="15">
        <v>2.2000000000000002</v>
      </c>
      <c r="C28" s="15" t="s">
        <v>85</v>
      </c>
      <c r="D28" s="15"/>
      <c r="E28" s="15"/>
      <c r="F28" s="15"/>
      <c r="G28" s="15"/>
      <c r="H28" s="15"/>
      <c r="I28" s="15"/>
    </row>
    <row r="29" spans="1:9" s="3" customFormat="1">
      <c r="A29" s="20"/>
      <c r="B29" s="15">
        <v>2.2999999999999998</v>
      </c>
      <c r="C29" s="15" t="s">
        <v>81</v>
      </c>
      <c r="D29" s="15"/>
      <c r="E29" s="15"/>
      <c r="F29" s="15"/>
      <c r="G29" s="15"/>
      <c r="H29" s="15"/>
      <c r="I29" s="15"/>
    </row>
    <row r="30" spans="1:9" s="3" customFormat="1">
      <c r="A30" s="20"/>
      <c r="B30" s="15">
        <v>2.4</v>
      </c>
      <c r="C30" s="15" t="s">
        <v>42</v>
      </c>
      <c r="D30" s="15"/>
      <c r="E30" s="15"/>
      <c r="F30" s="15"/>
      <c r="G30" s="15"/>
      <c r="H30" s="15"/>
      <c r="I30" s="15"/>
    </row>
    <row r="31" spans="1:9" s="3" customFormat="1">
      <c r="A31" s="20"/>
      <c r="B31" s="15">
        <v>2.5</v>
      </c>
      <c r="C31" s="3" t="s">
        <v>49</v>
      </c>
      <c r="D31" s="15"/>
      <c r="E31" s="15"/>
      <c r="F31" s="15"/>
      <c r="G31" s="15"/>
      <c r="H31" s="15"/>
      <c r="I31" s="15"/>
    </row>
    <row r="32" spans="1:9" s="3" customFormat="1">
      <c r="B32" s="15">
        <v>2.6</v>
      </c>
      <c r="C32" s="3" t="s">
        <v>7</v>
      </c>
      <c r="D32" s="15"/>
      <c r="E32" s="15"/>
      <c r="F32" s="15"/>
      <c r="G32" s="15"/>
      <c r="H32" s="15"/>
      <c r="I32" s="15"/>
    </row>
    <row r="33" spans="1:9" s="3" customFormat="1">
      <c r="B33" s="15">
        <v>2.7</v>
      </c>
      <c r="C33" s="3" t="s">
        <v>43</v>
      </c>
      <c r="D33" s="15"/>
      <c r="E33" s="15"/>
      <c r="F33" s="15"/>
      <c r="G33" s="15"/>
      <c r="H33" s="15"/>
      <c r="I33" s="15"/>
    </row>
    <row r="34" spans="1:9" s="3" customFormat="1">
      <c r="A34" s="17"/>
      <c r="B34" s="15">
        <v>2.8</v>
      </c>
      <c r="C34" s="15" t="s">
        <v>116</v>
      </c>
      <c r="D34" s="15"/>
      <c r="E34" s="15"/>
      <c r="F34" s="15"/>
      <c r="G34" s="15"/>
      <c r="H34" s="15"/>
      <c r="I34" s="15"/>
    </row>
    <row r="35" spans="1:9" s="3" customFormat="1">
      <c r="B35" s="15"/>
      <c r="D35" s="15"/>
      <c r="E35" s="15"/>
      <c r="F35" s="15"/>
      <c r="G35" s="16"/>
      <c r="H35" s="16"/>
      <c r="I35" s="15"/>
    </row>
    <row r="36" spans="1:9" s="3" customFormat="1">
      <c r="A36" s="13">
        <v>6</v>
      </c>
      <c r="B36" s="16" t="s">
        <v>20</v>
      </c>
      <c r="C36" s="16" t="s">
        <v>21</v>
      </c>
      <c r="D36" s="15"/>
      <c r="E36" s="15"/>
      <c r="F36" s="15"/>
      <c r="G36" s="15"/>
      <c r="H36" s="15"/>
      <c r="I36" s="15"/>
    </row>
    <row r="37" spans="1:9" s="3" customFormat="1">
      <c r="A37" s="20"/>
      <c r="B37" s="15">
        <v>3.1</v>
      </c>
      <c r="C37" s="3" t="s">
        <v>45</v>
      </c>
      <c r="D37" s="15"/>
      <c r="E37" s="15"/>
      <c r="F37" s="15"/>
      <c r="G37" s="15"/>
      <c r="H37" s="15"/>
      <c r="I37" s="15"/>
    </row>
    <row r="38" spans="1:9" s="3" customFormat="1">
      <c r="A38" s="20"/>
      <c r="B38" s="15">
        <v>3.2</v>
      </c>
      <c r="C38" s="3" t="s">
        <v>46</v>
      </c>
      <c r="D38" s="15"/>
      <c r="E38" s="15"/>
      <c r="F38" s="15"/>
      <c r="G38" s="15"/>
      <c r="H38" s="15"/>
      <c r="I38" s="15"/>
    </row>
    <row r="39" spans="1:9" s="3" customFormat="1">
      <c r="A39" s="20"/>
      <c r="B39" s="15">
        <v>3.3</v>
      </c>
      <c r="C39" s="15" t="s">
        <v>44</v>
      </c>
      <c r="D39" s="15"/>
      <c r="E39" s="15"/>
      <c r="F39" s="15"/>
      <c r="G39" s="15"/>
      <c r="H39" s="15"/>
      <c r="I39" s="15"/>
    </row>
    <row r="40" spans="1:9" s="3" customFormat="1">
      <c r="A40" s="20"/>
      <c r="B40" s="15">
        <v>3.4</v>
      </c>
      <c r="C40" s="15" t="s">
        <v>50</v>
      </c>
      <c r="D40" s="15"/>
      <c r="E40" s="15"/>
      <c r="F40" s="15"/>
      <c r="G40" s="15"/>
      <c r="H40" s="15"/>
      <c r="I40" s="15"/>
    </row>
    <row r="41" spans="1:9" s="3" customFormat="1">
      <c r="A41" s="20"/>
      <c r="B41" s="15">
        <v>3.5</v>
      </c>
      <c r="C41" s="15" t="s">
        <v>47</v>
      </c>
      <c r="D41" s="15"/>
      <c r="E41" s="15"/>
      <c r="F41" s="15"/>
      <c r="G41" s="15"/>
      <c r="H41" s="15"/>
      <c r="I41" s="15"/>
    </row>
    <row r="42" spans="1:9" s="5" customFormat="1" ht="11.25">
      <c r="A42" s="21"/>
      <c r="B42" s="12"/>
      <c r="C42" s="12"/>
      <c r="D42" s="12"/>
      <c r="E42" s="12"/>
      <c r="F42" s="12"/>
      <c r="G42" s="12"/>
      <c r="H42" s="12"/>
      <c r="I42" s="12"/>
    </row>
    <row r="43" spans="1:9" s="3" customFormat="1">
      <c r="A43" s="13">
        <v>7</v>
      </c>
      <c r="B43" s="16" t="s">
        <v>48</v>
      </c>
      <c r="C43" s="16" t="s">
        <v>8</v>
      </c>
      <c r="D43" s="15"/>
      <c r="E43" s="15"/>
      <c r="F43" s="15"/>
      <c r="G43" s="15"/>
      <c r="H43" s="15"/>
      <c r="I43" s="15"/>
    </row>
    <row r="44" spans="1:9" s="3" customFormat="1">
      <c r="A44" s="13"/>
      <c r="B44" s="15">
        <v>4.0999999999999996</v>
      </c>
      <c r="C44" s="15" t="s">
        <v>51</v>
      </c>
      <c r="D44" s="15"/>
      <c r="E44" s="15"/>
      <c r="F44" s="15"/>
      <c r="G44" s="15"/>
      <c r="H44" s="15"/>
      <c r="I44" s="15"/>
    </row>
    <row r="45" spans="1:9" s="3" customFormat="1">
      <c r="A45" s="13"/>
      <c r="B45" s="15">
        <v>4.2</v>
      </c>
      <c r="C45" s="15" t="s">
        <v>52</v>
      </c>
      <c r="D45" s="15"/>
      <c r="E45" s="15"/>
      <c r="F45" s="15"/>
      <c r="G45" s="15"/>
      <c r="H45" s="15"/>
      <c r="I45" s="15"/>
    </row>
    <row r="46" spans="1:9" s="3" customFormat="1">
      <c r="A46" s="15"/>
      <c r="B46" s="15">
        <v>4.3</v>
      </c>
      <c r="C46" s="15" t="s">
        <v>66</v>
      </c>
      <c r="D46" s="15"/>
      <c r="E46" s="15"/>
      <c r="F46" s="15"/>
      <c r="G46" s="15"/>
      <c r="H46" s="15"/>
      <c r="I46" s="15"/>
    </row>
    <row r="47" spans="1:9" s="3" customFormat="1">
      <c r="A47" s="15"/>
      <c r="B47" s="15">
        <v>4.4000000000000004</v>
      </c>
      <c r="C47" s="15" t="s">
        <v>53</v>
      </c>
      <c r="D47" s="15"/>
      <c r="E47" s="15"/>
      <c r="F47" s="15"/>
      <c r="G47" s="15"/>
      <c r="H47" s="15"/>
      <c r="I47" s="15"/>
    </row>
    <row r="48" spans="1:9" s="5" customFormat="1" ht="11.25">
      <c r="A48" s="12"/>
      <c r="B48" s="12"/>
      <c r="C48" s="12"/>
      <c r="D48" s="12"/>
      <c r="E48" s="12"/>
      <c r="F48" s="12"/>
      <c r="G48" s="12"/>
      <c r="H48" s="12"/>
      <c r="I48" s="12"/>
    </row>
    <row r="49" spans="1:10" s="3" customFormat="1">
      <c r="A49" s="13" t="s">
        <v>22</v>
      </c>
      <c r="B49" s="16" t="s">
        <v>54</v>
      </c>
      <c r="C49" s="15"/>
      <c r="D49" s="15"/>
      <c r="E49" s="15"/>
      <c r="F49" s="15"/>
      <c r="G49" s="15"/>
      <c r="H49" s="15"/>
      <c r="I49" s="15"/>
    </row>
    <row r="50" spans="1:10" s="3" customFormat="1">
      <c r="A50" s="15"/>
      <c r="B50" s="15">
        <v>1</v>
      </c>
      <c r="C50" s="15" t="s">
        <v>56</v>
      </c>
      <c r="D50" s="15"/>
      <c r="E50" s="15"/>
      <c r="F50" s="15"/>
      <c r="G50" s="15"/>
      <c r="H50" s="15"/>
      <c r="I50" s="15"/>
    </row>
    <row r="51" spans="1:10" s="3" customFormat="1">
      <c r="A51" s="15"/>
      <c r="B51" s="15">
        <v>2</v>
      </c>
      <c r="C51" s="15" t="s">
        <v>55</v>
      </c>
      <c r="D51" s="15"/>
      <c r="E51" s="15"/>
      <c r="F51" s="15"/>
      <c r="G51" s="15"/>
      <c r="H51" s="15"/>
      <c r="I51" s="15"/>
    </row>
    <row r="52" spans="1:10" s="3" customFormat="1">
      <c r="A52" s="15"/>
      <c r="B52" s="15">
        <v>3</v>
      </c>
      <c r="C52" s="15" t="s">
        <v>62</v>
      </c>
      <c r="D52" s="15"/>
      <c r="E52" s="15"/>
      <c r="F52" s="15"/>
      <c r="G52" s="15"/>
      <c r="H52" s="15"/>
      <c r="I52" s="15"/>
    </row>
    <row r="53" spans="1:10" s="3" customFormat="1">
      <c r="A53" s="15"/>
      <c r="B53" s="15">
        <v>4</v>
      </c>
      <c r="C53" s="15" t="s">
        <v>60</v>
      </c>
      <c r="D53" s="15"/>
      <c r="E53" s="15"/>
      <c r="F53" s="15"/>
      <c r="G53" s="15"/>
      <c r="H53" s="15"/>
      <c r="I53" s="15"/>
    </row>
    <row r="54" spans="1:10" s="3" customFormat="1">
      <c r="A54" s="15"/>
      <c r="B54" s="15">
        <v>5</v>
      </c>
      <c r="C54" s="15" t="s">
        <v>57</v>
      </c>
      <c r="D54" s="15"/>
      <c r="E54" s="15"/>
      <c r="F54" s="15"/>
      <c r="G54" s="15"/>
      <c r="H54" s="15"/>
      <c r="I54" s="15"/>
    </row>
    <row r="55" spans="1:10" s="3" customFormat="1">
      <c r="A55" s="15"/>
      <c r="B55" s="15">
        <v>6</v>
      </c>
      <c r="C55" s="15" t="s">
        <v>58</v>
      </c>
      <c r="D55" s="15"/>
      <c r="E55" s="15"/>
      <c r="F55" s="15"/>
      <c r="G55" s="15"/>
      <c r="H55" s="15"/>
      <c r="I55" s="15"/>
    </row>
    <row r="56" spans="1:10" s="3" customFormat="1">
      <c r="A56" s="15"/>
      <c r="B56" s="15">
        <v>7</v>
      </c>
      <c r="C56" s="15" t="s">
        <v>59</v>
      </c>
      <c r="D56" s="15"/>
      <c r="E56" s="15"/>
      <c r="F56" s="15"/>
      <c r="G56" s="15"/>
      <c r="H56" s="15"/>
      <c r="I56" s="15"/>
    </row>
    <row r="57" spans="1:10" s="5" customFormat="1" ht="11.25">
      <c r="A57" s="12"/>
      <c r="B57" s="12"/>
      <c r="C57" s="12"/>
      <c r="D57" s="12"/>
      <c r="E57" s="12"/>
      <c r="F57" s="12"/>
      <c r="G57" s="12"/>
      <c r="H57" s="12"/>
      <c r="I57" s="12"/>
    </row>
    <row r="58" spans="1:10" s="3" customFormat="1">
      <c r="A58" s="13" t="s">
        <v>23</v>
      </c>
      <c r="B58" s="16" t="s">
        <v>24</v>
      </c>
      <c r="C58" s="15"/>
      <c r="D58" s="15"/>
      <c r="E58" s="15"/>
      <c r="F58" s="15"/>
      <c r="G58" s="15"/>
      <c r="H58" s="15"/>
      <c r="I58" s="15"/>
    </row>
    <row r="59" spans="1:10" s="3" customFormat="1">
      <c r="A59" s="13"/>
      <c r="B59" s="1501" t="s">
        <v>271</v>
      </c>
      <c r="C59" s="1501"/>
      <c r="D59" s="1501"/>
      <c r="E59" s="1501"/>
      <c r="F59" s="1501"/>
      <c r="G59" s="1501"/>
      <c r="H59" s="1501"/>
      <c r="I59" s="1501" t="s">
        <v>272</v>
      </c>
      <c r="J59" s="1501"/>
    </row>
    <row r="60" spans="1:10" s="3" customFormat="1">
      <c r="A60" s="15">
        <v>1</v>
      </c>
      <c r="B60" s="3" t="s">
        <v>270</v>
      </c>
      <c r="C60" s="15"/>
      <c r="D60" s="15"/>
      <c r="E60" s="15"/>
      <c r="F60" s="15"/>
      <c r="G60" s="15"/>
      <c r="H60" s="15"/>
      <c r="I60" s="26" t="s">
        <v>282</v>
      </c>
    </row>
    <row r="61" spans="1:10" s="3" customFormat="1">
      <c r="A61" s="15"/>
      <c r="B61" s="3" t="s">
        <v>273</v>
      </c>
      <c r="C61" s="15"/>
      <c r="D61" s="15"/>
      <c r="E61" s="15"/>
      <c r="F61" s="15"/>
      <c r="G61" s="15"/>
      <c r="H61" s="15"/>
      <c r="I61" s="26" t="s">
        <v>274</v>
      </c>
    </row>
    <row r="62" spans="1:10" s="3" customFormat="1">
      <c r="A62" s="15"/>
      <c r="B62" s="3" t="s">
        <v>275</v>
      </c>
      <c r="C62" s="15"/>
      <c r="D62" s="15"/>
      <c r="E62" s="15"/>
      <c r="F62" s="15"/>
      <c r="G62" s="15"/>
      <c r="H62" s="15"/>
      <c r="I62" s="26" t="s">
        <v>276</v>
      </c>
    </row>
    <row r="63" spans="1:10" s="3" customFormat="1">
      <c r="A63" s="15"/>
      <c r="B63" s="3" t="s">
        <v>277</v>
      </c>
      <c r="C63" s="15"/>
      <c r="D63" s="15"/>
      <c r="E63" s="15"/>
      <c r="F63" s="15"/>
      <c r="G63" s="15"/>
      <c r="H63" s="15"/>
      <c r="I63" s="26" t="s">
        <v>278</v>
      </c>
    </row>
    <row r="64" spans="1:10" s="3" customFormat="1">
      <c r="A64" s="15"/>
      <c r="B64" s="3" t="s">
        <v>279</v>
      </c>
      <c r="C64" s="15"/>
      <c r="D64" s="15"/>
      <c r="E64" s="15"/>
      <c r="F64" s="15"/>
      <c r="G64" s="15"/>
      <c r="H64" s="15"/>
      <c r="I64" s="26" t="s">
        <v>280</v>
      </c>
    </row>
    <row r="65" spans="1:9" s="3" customFormat="1">
      <c r="A65" s="15"/>
      <c r="B65" s="3" t="s">
        <v>281</v>
      </c>
      <c r="C65" s="15"/>
      <c r="D65" s="15"/>
      <c r="E65" s="15"/>
      <c r="F65" s="15"/>
      <c r="G65" s="15"/>
      <c r="H65" s="15"/>
      <c r="I65" s="26"/>
    </row>
    <row r="66" spans="1:9" s="3" customFormat="1">
      <c r="A66" s="15">
        <v>2</v>
      </c>
      <c r="B66" s="3" t="s">
        <v>283</v>
      </c>
      <c r="C66" s="15"/>
      <c r="D66" s="15"/>
      <c r="E66" s="15"/>
      <c r="F66" s="15"/>
      <c r="G66" s="15"/>
      <c r="H66" s="15"/>
      <c r="I66" s="26" t="s">
        <v>282</v>
      </c>
    </row>
    <row r="67" spans="1:9" s="3" customFormat="1">
      <c r="A67" s="15">
        <v>3</v>
      </c>
      <c r="B67" s="3" t="s">
        <v>284</v>
      </c>
      <c r="C67" s="15"/>
      <c r="D67" s="15"/>
      <c r="E67" s="15"/>
      <c r="F67" s="15"/>
      <c r="G67" s="15"/>
      <c r="H67" s="15"/>
      <c r="I67" s="26" t="s">
        <v>282</v>
      </c>
    </row>
    <row r="68" spans="1:9" s="3" customFormat="1">
      <c r="A68" s="15">
        <v>4</v>
      </c>
      <c r="B68" s="3" t="s">
        <v>285</v>
      </c>
      <c r="C68" s="15"/>
      <c r="D68" s="15"/>
      <c r="E68" s="15"/>
      <c r="F68" s="15"/>
      <c r="G68" s="15"/>
      <c r="H68" s="15"/>
      <c r="I68" s="26" t="s">
        <v>282</v>
      </c>
    </row>
    <row r="69" spans="1:9" s="3" customFormat="1">
      <c r="A69" s="15"/>
      <c r="C69" s="15"/>
      <c r="D69" s="15"/>
      <c r="E69" s="15"/>
      <c r="F69" s="15"/>
      <c r="G69" s="15"/>
      <c r="H69" s="15"/>
      <c r="I69" s="26"/>
    </row>
    <row r="70" spans="1:9" s="3" customFormat="1">
      <c r="A70" s="15"/>
      <c r="C70" s="15"/>
      <c r="D70" s="15"/>
      <c r="E70" s="15"/>
      <c r="F70" s="15"/>
      <c r="G70" s="15"/>
      <c r="H70" s="15"/>
      <c r="I70" s="26"/>
    </row>
    <row r="71" spans="1:9" s="3" customFormat="1">
      <c r="A71" s="15">
        <v>5</v>
      </c>
      <c r="B71" s="3" t="s">
        <v>286</v>
      </c>
      <c r="C71" s="15"/>
      <c r="D71" s="15"/>
      <c r="E71" s="15"/>
      <c r="F71" s="15"/>
      <c r="G71" s="15"/>
      <c r="H71" s="15"/>
      <c r="I71" s="26" t="s">
        <v>282</v>
      </c>
    </row>
    <row r="72" spans="1:9" s="3" customFormat="1">
      <c r="A72" s="15">
        <v>6</v>
      </c>
      <c r="B72" s="3" t="s">
        <v>288</v>
      </c>
      <c r="C72" s="15"/>
      <c r="D72" s="15"/>
      <c r="E72" s="15"/>
      <c r="F72" s="15"/>
      <c r="G72" s="15"/>
      <c r="H72" s="15"/>
      <c r="I72" s="26" t="s">
        <v>282</v>
      </c>
    </row>
    <row r="73" spans="1:9" s="3" customFormat="1">
      <c r="A73" s="15">
        <v>7</v>
      </c>
      <c r="B73" s="3" t="s">
        <v>287</v>
      </c>
      <c r="C73" s="15"/>
      <c r="D73" s="15"/>
      <c r="E73" s="15"/>
      <c r="F73" s="15"/>
      <c r="G73" s="15"/>
      <c r="H73" s="15"/>
      <c r="I73" s="26" t="s">
        <v>299</v>
      </c>
    </row>
    <row r="74" spans="1:9" s="3" customFormat="1">
      <c r="B74" s="3" t="s">
        <v>292</v>
      </c>
      <c r="C74" s="15"/>
      <c r="D74" s="15"/>
      <c r="E74" s="15"/>
      <c r="F74" s="15"/>
      <c r="G74" s="15"/>
      <c r="H74" s="15"/>
      <c r="I74" s="26"/>
    </row>
    <row r="75" spans="1:9" s="3" customFormat="1">
      <c r="B75" s="3" t="s">
        <v>293</v>
      </c>
      <c r="C75" s="15"/>
      <c r="D75" s="15"/>
      <c r="E75" s="15"/>
      <c r="F75" s="15"/>
      <c r="G75" s="15"/>
      <c r="H75" s="15"/>
      <c r="I75" s="26"/>
    </row>
    <row r="76" spans="1:9" s="3" customFormat="1">
      <c r="A76" s="15">
        <v>8</v>
      </c>
      <c r="B76" s="3" t="s">
        <v>289</v>
      </c>
      <c r="C76" s="15"/>
      <c r="D76" s="16"/>
      <c r="E76" s="15"/>
      <c r="F76" s="15"/>
      <c r="G76" s="15"/>
      <c r="H76" s="15"/>
      <c r="I76" s="15" t="s">
        <v>300</v>
      </c>
    </row>
    <row r="77" spans="1:9" s="3" customFormat="1">
      <c r="A77" s="15"/>
      <c r="B77" s="3" t="s">
        <v>295</v>
      </c>
      <c r="C77" s="15"/>
      <c r="D77" s="16"/>
      <c r="E77" s="15"/>
      <c r="F77" s="15"/>
      <c r="G77" s="15"/>
      <c r="H77" s="15"/>
      <c r="I77" s="15"/>
    </row>
    <row r="78" spans="1:9" s="3" customFormat="1">
      <c r="A78" s="15">
        <v>9</v>
      </c>
      <c r="B78" s="3" t="s">
        <v>296</v>
      </c>
      <c r="C78" s="15"/>
      <c r="D78" s="16"/>
      <c r="E78" s="15"/>
      <c r="F78" s="15"/>
      <c r="G78" s="15"/>
      <c r="H78" s="15"/>
      <c r="I78" s="26" t="s">
        <v>301</v>
      </c>
    </row>
    <row r="79" spans="1:9" s="3" customFormat="1">
      <c r="A79" s="15"/>
      <c r="B79" s="3" t="s">
        <v>297</v>
      </c>
      <c r="C79" s="15"/>
      <c r="D79" s="16"/>
      <c r="E79" s="15"/>
      <c r="F79" s="15"/>
      <c r="G79" s="15"/>
      <c r="H79" s="15"/>
      <c r="I79" s="26" t="s">
        <v>302</v>
      </c>
    </row>
    <row r="80" spans="1:9" s="3" customFormat="1">
      <c r="A80" s="15"/>
      <c r="B80" s="3" t="s">
        <v>298</v>
      </c>
      <c r="C80" s="15"/>
      <c r="D80" s="16"/>
      <c r="E80" s="15"/>
      <c r="F80" s="15"/>
      <c r="G80" s="15"/>
      <c r="H80" s="15"/>
      <c r="I80" s="15"/>
    </row>
    <row r="81" spans="1:9" s="3" customFormat="1" ht="26.25" customHeight="1">
      <c r="A81" s="15">
        <v>10</v>
      </c>
      <c r="B81" s="15" t="s">
        <v>290</v>
      </c>
      <c r="D81" s="15"/>
      <c r="E81" s="15"/>
      <c r="F81" s="15"/>
      <c r="G81" s="15"/>
      <c r="H81" s="15"/>
      <c r="I81" s="26" t="s">
        <v>282</v>
      </c>
    </row>
    <row r="82" spans="1:9" s="3" customFormat="1" ht="26.25" customHeight="1">
      <c r="A82" s="15"/>
      <c r="B82" s="15" t="s">
        <v>291</v>
      </c>
      <c r="D82" s="15"/>
      <c r="E82" s="15"/>
      <c r="F82" s="15"/>
      <c r="G82" s="15"/>
      <c r="H82" s="15"/>
      <c r="I82" s="15"/>
    </row>
    <row r="83" spans="1:9" s="3" customFormat="1">
      <c r="A83" s="15"/>
      <c r="B83" s="15" t="s">
        <v>294</v>
      </c>
      <c r="D83" s="15"/>
      <c r="E83" s="15"/>
      <c r="F83" s="15"/>
      <c r="G83" s="15"/>
      <c r="H83" s="15"/>
      <c r="I83" s="15"/>
    </row>
    <row r="84" spans="1:9" s="3" customFormat="1">
      <c r="A84" s="15"/>
      <c r="B84" s="15"/>
      <c r="D84" s="15"/>
      <c r="E84" s="15"/>
      <c r="F84" s="15"/>
      <c r="G84" s="15"/>
      <c r="H84" s="15"/>
      <c r="I84" s="15"/>
    </row>
    <row r="85" spans="1:9" s="3" customFormat="1">
      <c r="A85" s="13" t="s">
        <v>25</v>
      </c>
      <c r="B85" s="16" t="s">
        <v>26</v>
      </c>
      <c r="C85" s="15"/>
      <c r="D85" s="15"/>
      <c r="E85" s="15"/>
      <c r="F85" s="15"/>
      <c r="G85" s="15"/>
      <c r="H85" s="15"/>
      <c r="I85" s="15"/>
    </row>
    <row r="86" spans="1:9" s="3" customFormat="1">
      <c r="A86" s="15">
        <v>1</v>
      </c>
      <c r="B86" s="15" t="s">
        <v>27</v>
      </c>
      <c r="C86" s="15"/>
      <c r="D86" s="15"/>
      <c r="E86" s="15"/>
      <c r="F86" s="15"/>
      <c r="G86" s="15"/>
      <c r="H86" s="15"/>
      <c r="I86" s="15"/>
    </row>
    <row r="87" spans="1:9" s="3" customFormat="1">
      <c r="A87" s="15">
        <v>2</v>
      </c>
      <c r="B87" s="15" t="s">
        <v>28</v>
      </c>
      <c r="C87" s="15"/>
      <c r="D87" s="15"/>
      <c r="E87" s="15"/>
      <c r="F87" s="15"/>
      <c r="G87" s="15"/>
      <c r="H87" s="15"/>
      <c r="I87" s="15"/>
    </row>
    <row r="88" spans="1:9" s="3" customFormat="1">
      <c r="A88" s="15">
        <v>3</v>
      </c>
      <c r="B88" s="15" t="s">
        <v>303</v>
      </c>
      <c r="C88" s="15"/>
      <c r="D88" s="15"/>
      <c r="E88" s="15"/>
      <c r="F88" s="15"/>
      <c r="G88" s="15"/>
      <c r="H88" s="15"/>
      <c r="I88" s="15"/>
    </row>
    <row r="89" spans="1:9" s="3" customFormat="1">
      <c r="A89" s="15">
        <v>4</v>
      </c>
      <c r="B89" s="15" t="s">
        <v>29</v>
      </c>
      <c r="C89" s="15"/>
      <c r="D89" s="15"/>
      <c r="E89" s="15"/>
      <c r="F89" s="15"/>
      <c r="G89" s="15"/>
      <c r="H89" s="15"/>
      <c r="I89" s="15"/>
    </row>
    <row r="90" spans="1:9" s="3" customFormat="1">
      <c r="A90" s="15"/>
      <c r="B90" s="15" t="s">
        <v>304</v>
      </c>
      <c r="C90" s="15"/>
      <c r="D90" s="15"/>
      <c r="E90" s="15"/>
      <c r="F90" s="15"/>
      <c r="G90" s="15"/>
      <c r="H90" s="15"/>
      <c r="I90" s="15"/>
    </row>
    <row r="91" spans="1:9" s="3" customFormat="1">
      <c r="A91" s="15"/>
      <c r="B91" s="15"/>
      <c r="C91" s="15"/>
      <c r="D91" s="15"/>
      <c r="E91" s="15"/>
      <c r="F91" s="15"/>
      <c r="G91" s="15"/>
      <c r="H91" s="15"/>
      <c r="I91" s="15"/>
    </row>
    <row r="92" spans="1:9" s="3" customFormat="1">
      <c r="A92" s="15"/>
      <c r="B92" s="15"/>
      <c r="C92" s="15"/>
      <c r="D92" s="15"/>
      <c r="E92" s="15"/>
      <c r="F92" s="15"/>
      <c r="G92" s="15"/>
      <c r="H92" s="15"/>
      <c r="I92" s="15"/>
    </row>
    <row r="93" spans="1:9" s="3" customFormat="1">
      <c r="A93" s="15"/>
      <c r="B93" s="15"/>
      <c r="C93" s="15"/>
      <c r="D93" s="15"/>
      <c r="E93" s="15"/>
      <c r="F93" s="15"/>
      <c r="G93" s="15"/>
      <c r="H93" s="15"/>
      <c r="I93" s="15"/>
    </row>
    <row r="94" spans="1:9" s="3" customFormat="1">
      <c r="A94" s="15"/>
      <c r="B94" s="15"/>
      <c r="C94" s="15"/>
      <c r="D94" s="15"/>
      <c r="E94" s="15"/>
      <c r="F94" s="15"/>
      <c r="G94" s="15"/>
      <c r="H94" s="15"/>
      <c r="I94" s="15"/>
    </row>
    <row r="95" spans="1:9" s="3" customFormat="1">
      <c r="A95" s="15"/>
      <c r="B95" s="15"/>
      <c r="C95" s="15"/>
      <c r="D95" s="15"/>
      <c r="E95" s="15"/>
      <c r="F95" s="15"/>
      <c r="G95" s="15"/>
      <c r="H95" s="15"/>
      <c r="I95" s="15"/>
    </row>
    <row r="96" spans="1:9">
      <c r="A96" s="16"/>
      <c r="B96" s="16"/>
      <c r="C96" s="16"/>
      <c r="D96" s="16"/>
      <c r="E96" s="16"/>
      <c r="F96" s="16"/>
      <c r="G96" s="16"/>
      <c r="H96" s="16"/>
      <c r="I96" s="16"/>
    </row>
    <row r="97" spans="1:9">
      <c r="A97" s="16"/>
      <c r="B97" s="16"/>
      <c r="C97" s="16"/>
      <c r="D97" s="16"/>
      <c r="E97" s="16"/>
      <c r="F97" s="16"/>
      <c r="G97" s="16"/>
      <c r="H97" s="16"/>
      <c r="I97" s="16"/>
    </row>
    <row r="98" spans="1:9">
      <c r="A98" s="16"/>
      <c r="B98" s="16"/>
      <c r="C98" s="16"/>
      <c r="D98" s="16"/>
      <c r="E98" s="16"/>
      <c r="F98" s="16"/>
      <c r="G98" s="16"/>
      <c r="H98" s="16"/>
      <c r="I98" s="16"/>
    </row>
  </sheetData>
  <mergeCells count="5">
    <mergeCell ref="A1:I1"/>
    <mergeCell ref="A2:I2"/>
    <mergeCell ref="A3:I3"/>
    <mergeCell ref="B59:H59"/>
    <mergeCell ref="I59:J59"/>
  </mergeCells>
  <phoneticPr fontId="4" type="noConversion"/>
  <pageMargins left="0.98425196850393704" right="0.19685039370078741" top="0.59055118110236227" bottom="0.59055118110236227" header="0.19685039370078741" footer="0.19685039370078741"/>
  <pageSetup paperSize="9" orientation="portrait" verticalDpi="0" r:id="rId1"/>
  <headerFooter alignWithMargins="0">
    <oddHeader>&amp;R&amp;P</oddHeader>
    <oddFooter>&amp;R&amp;6Jin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BreakPreview" zoomScale="70" zoomScaleNormal="52" zoomScaleSheetLayoutView="70" workbookViewId="0">
      <selection activeCell="B11" sqref="A11:B11"/>
    </sheetView>
  </sheetViews>
  <sheetFormatPr defaultRowHeight="25.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189"/>
  <sheetViews>
    <sheetView showZeros="0" view="pageBreakPreview" topLeftCell="A169" zoomScale="90" zoomScaleNormal="120" zoomScaleSheetLayoutView="90" workbookViewId="0">
      <selection activeCell="B11" sqref="B11"/>
    </sheetView>
  </sheetViews>
  <sheetFormatPr defaultColWidth="9" defaultRowHeight="21" customHeight="1"/>
  <cols>
    <col min="1" max="1" width="1.08984375" style="232" customWidth="1"/>
    <col min="2" max="2" width="73.7265625" style="232" customWidth="1"/>
    <col min="3" max="3" width="17.36328125" style="232" customWidth="1"/>
    <col min="4" max="4" width="10.90625" style="232" customWidth="1"/>
    <col min="5" max="5" width="11" style="231" customWidth="1"/>
    <col min="6" max="16384" width="9" style="232"/>
  </cols>
  <sheetData>
    <row r="1" spans="1:5" ht="21" customHeight="1">
      <c r="A1" s="1502"/>
      <c r="B1" s="1502"/>
      <c r="C1" s="1502"/>
      <c r="D1" s="1502"/>
    </row>
    <row r="2" spans="1:5" s="233" customFormat="1" ht="21" customHeight="1">
      <c r="A2" s="232"/>
      <c r="B2" s="1502" t="s">
        <v>695</v>
      </c>
      <c r="C2" s="1502"/>
      <c r="D2" s="1502"/>
      <c r="E2" s="231"/>
    </row>
    <row r="3" spans="1:5" ht="21" customHeight="1">
      <c r="B3" s="1503" t="s">
        <v>450</v>
      </c>
      <c r="C3" s="1503"/>
      <c r="D3" s="1503"/>
    </row>
    <row r="4" spans="1:5" s="233" customFormat="1" ht="2.25" customHeight="1">
      <c r="E4" s="231"/>
    </row>
    <row r="5" spans="1:5" s="233" customFormat="1" ht="21" customHeight="1">
      <c r="B5" s="244" t="s">
        <v>539</v>
      </c>
      <c r="C5" s="245" t="s">
        <v>540</v>
      </c>
      <c r="D5" s="246" t="s">
        <v>721</v>
      </c>
      <c r="E5" s="245" t="s">
        <v>526</v>
      </c>
    </row>
    <row r="6" spans="1:5" ht="21" customHeight="1">
      <c r="B6" s="247" t="s">
        <v>956</v>
      </c>
      <c r="C6" s="248"/>
      <c r="D6" s="249"/>
      <c r="E6" s="250"/>
    </row>
    <row r="7" spans="1:5" ht="23.25">
      <c r="B7" s="237" t="s">
        <v>957</v>
      </c>
      <c r="C7" s="238"/>
      <c r="D7" s="235"/>
      <c r="E7" s="236"/>
    </row>
    <row r="8" spans="1:5" ht="21" customHeight="1">
      <c r="B8" s="254" t="s">
        <v>958</v>
      </c>
      <c r="C8" s="239">
        <v>0</v>
      </c>
      <c r="D8" s="239"/>
      <c r="E8" s="240" t="s">
        <v>727</v>
      </c>
    </row>
    <row r="9" spans="1:5" ht="21" customHeight="1">
      <c r="B9" s="258" t="s">
        <v>963</v>
      </c>
      <c r="C9" s="251"/>
      <c r="D9" s="251"/>
      <c r="E9" s="252"/>
    </row>
    <row r="10" spans="1:5" ht="21" customHeight="1">
      <c r="B10" s="259" t="s">
        <v>962</v>
      </c>
      <c r="C10" s="251"/>
      <c r="D10" s="251"/>
      <c r="E10" s="252"/>
    </row>
    <row r="11" spans="1:5" s="119" customFormat="1" ht="21" customHeight="1">
      <c r="B11" s="260" t="s">
        <v>743</v>
      </c>
      <c r="C11" s="169">
        <v>10000</v>
      </c>
      <c r="D11" s="187" t="s">
        <v>747</v>
      </c>
      <c r="E11" s="177"/>
    </row>
    <row r="12" spans="1:5" s="119" customFormat="1" ht="21" customHeight="1">
      <c r="B12" s="260" t="s">
        <v>746</v>
      </c>
      <c r="C12" s="169">
        <v>15000</v>
      </c>
      <c r="D12" s="187" t="s">
        <v>747</v>
      </c>
      <c r="E12" s="177"/>
    </row>
    <row r="13" spans="1:5" s="119" customFormat="1" ht="21" customHeight="1">
      <c r="B13" s="256" t="s">
        <v>749</v>
      </c>
      <c r="C13" s="139">
        <v>10000</v>
      </c>
      <c r="D13" s="186" t="s">
        <v>734</v>
      </c>
      <c r="E13" s="177"/>
    </row>
    <row r="14" spans="1:5" s="119" customFormat="1" ht="21" customHeight="1">
      <c r="B14" s="256" t="s">
        <v>750</v>
      </c>
      <c r="C14" s="139">
        <v>10000</v>
      </c>
      <c r="D14" s="168" t="s">
        <v>734</v>
      </c>
      <c r="E14" s="177"/>
    </row>
    <row r="15" spans="1:5" s="119" customFormat="1" ht="21" customHeight="1">
      <c r="B15" s="256" t="s">
        <v>751</v>
      </c>
      <c r="C15" s="139">
        <v>30000</v>
      </c>
      <c r="D15" s="168" t="s">
        <v>752</v>
      </c>
      <c r="E15" s="177"/>
    </row>
    <row r="16" spans="1:5" s="119" customFormat="1" ht="21" customHeight="1">
      <c r="B16" s="261" t="s">
        <v>740</v>
      </c>
      <c r="C16" s="175">
        <v>10000</v>
      </c>
      <c r="D16" s="184" t="s">
        <v>415</v>
      </c>
      <c r="E16" s="188"/>
    </row>
    <row r="17" spans="2:5" s="119" customFormat="1" ht="21" customHeight="1">
      <c r="B17" s="261" t="s">
        <v>753</v>
      </c>
      <c r="C17" s="175">
        <v>10000</v>
      </c>
      <c r="D17" s="184" t="s">
        <v>754</v>
      </c>
      <c r="E17" s="188"/>
    </row>
    <row r="18" spans="2:5" s="119" customFormat="1" ht="21" customHeight="1">
      <c r="B18" s="261" t="s">
        <v>741</v>
      </c>
      <c r="C18" s="175">
        <v>10000</v>
      </c>
      <c r="D18" s="184" t="s">
        <v>745</v>
      </c>
      <c r="E18" s="188"/>
    </row>
    <row r="19" spans="2:5" s="119" customFormat="1" ht="21" customHeight="1">
      <c r="B19" s="261" t="s">
        <v>742</v>
      </c>
      <c r="C19" s="175">
        <v>10000</v>
      </c>
      <c r="D19" s="184" t="s">
        <v>710</v>
      </c>
      <c r="E19" s="188"/>
    </row>
    <row r="20" spans="2:5" ht="21" customHeight="1">
      <c r="B20" s="258" t="s">
        <v>964</v>
      </c>
      <c r="C20" s="251"/>
      <c r="D20" s="251"/>
      <c r="E20" s="252"/>
    </row>
    <row r="21" spans="2:5" s="119" customFormat="1" ht="21" customHeight="1">
      <c r="B21" s="281" t="s">
        <v>456</v>
      </c>
      <c r="C21" s="121"/>
      <c r="D21" s="121"/>
      <c r="E21" s="177" t="s">
        <v>730</v>
      </c>
    </row>
    <row r="22" spans="2:5" ht="21" customHeight="1">
      <c r="B22" s="258" t="s">
        <v>965</v>
      </c>
      <c r="C22" s="251"/>
      <c r="D22" s="251"/>
      <c r="E22" s="252"/>
    </row>
    <row r="23" spans="2:5" s="282" customFormat="1" ht="21" customHeight="1">
      <c r="B23" s="283" t="s">
        <v>1076</v>
      </c>
      <c r="C23" s="284"/>
      <c r="D23" s="284"/>
      <c r="E23" s="285"/>
    </row>
    <row r="24" spans="2:5" ht="21" customHeight="1">
      <c r="B24" s="264" t="s">
        <v>966</v>
      </c>
      <c r="C24" s="265"/>
      <c r="D24" s="265"/>
      <c r="E24" s="266"/>
    </row>
    <row r="25" spans="2:5" ht="21" customHeight="1">
      <c r="B25" s="258" t="s">
        <v>967</v>
      </c>
      <c r="C25" s="251"/>
      <c r="D25" s="251"/>
      <c r="E25" s="252"/>
    </row>
    <row r="26" spans="2:5" s="119" customFormat="1" ht="21" customHeight="1">
      <c r="B26" s="286" t="s">
        <v>402</v>
      </c>
      <c r="C26" s="179"/>
      <c r="D26" s="179"/>
      <c r="E26" s="177" t="s">
        <v>764</v>
      </c>
    </row>
    <row r="27" spans="2:5" s="119" customFormat="1" ht="21" customHeight="1">
      <c r="B27" s="281" t="s">
        <v>460</v>
      </c>
      <c r="C27" s="121"/>
      <c r="D27" s="121"/>
      <c r="E27" s="177" t="s">
        <v>727</v>
      </c>
    </row>
    <row r="28" spans="2:5" ht="21" customHeight="1">
      <c r="B28" s="258" t="s">
        <v>968</v>
      </c>
      <c r="C28" s="251"/>
      <c r="D28" s="251"/>
      <c r="E28" s="252"/>
    </row>
    <row r="29" spans="2:5" ht="21" customHeight="1">
      <c r="B29" s="283" t="s">
        <v>1077</v>
      </c>
      <c r="C29" s="251"/>
      <c r="D29" s="251"/>
      <c r="E29" s="252"/>
    </row>
    <row r="30" spans="2:5" ht="21" customHeight="1">
      <c r="B30" s="258" t="s">
        <v>969</v>
      </c>
      <c r="C30" s="251"/>
      <c r="D30" s="251"/>
      <c r="E30" s="252"/>
    </row>
    <row r="31" spans="2:5" s="119" customFormat="1" ht="21" customHeight="1">
      <c r="B31" s="286" t="s">
        <v>620</v>
      </c>
      <c r="C31" s="179"/>
      <c r="D31" s="179"/>
      <c r="E31" s="180" t="s">
        <v>763</v>
      </c>
    </row>
    <row r="32" spans="2:5" s="119" customFormat="1" ht="21" customHeight="1">
      <c r="B32" s="281" t="s">
        <v>621</v>
      </c>
      <c r="C32" s="121"/>
      <c r="D32" s="121"/>
      <c r="E32" s="177" t="s">
        <v>762</v>
      </c>
    </row>
    <row r="33" spans="2:5" s="119" customFormat="1" ht="21" customHeight="1">
      <c r="B33" s="281" t="s">
        <v>469</v>
      </c>
      <c r="C33" s="121"/>
      <c r="D33" s="121"/>
      <c r="E33" s="177" t="s">
        <v>764</v>
      </c>
    </row>
    <row r="34" spans="2:5" s="119" customFormat="1" ht="21" customHeight="1">
      <c r="B34" s="281" t="s">
        <v>459</v>
      </c>
      <c r="C34" s="121"/>
      <c r="D34" s="121"/>
      <c r="E34" s="177" t="s">
        <v>762</v>
      </c>
    </row>
    <row r="35" spans="2:5" ht="21" customHeight="1">
      <c r="B35" s="258" t="s">
        <v>970</v>
      </c>
      <c r="C35" s="251"/>
      <c r="D35" s="251"/>
      <c r="E35" s="252"/>
    </row>
    <row r="36" spans="2:5" s="119" customFormat="1" ht="21" customHeight="1">
      <c r="B36" s="287" t="s">
        <v>683</v>
      </c>
      <c r="C36" s="133"/>
      <c r="D36" s="133"/>
      <c r="E36" s="182" t="s">
        <v>762</v>
      </c>
    </row>
    <row r="37" spans="2:5" ht="21" customHeight="1">
      <c r="B37" s="258" t="s">
        <v>971</v>
      </c>
      <c r="C37" s="251"/>
      <c r="D37" s="251"/>
      <c r="E37" s="252"/>
    </row>
    <row r="38" spans="2:5" s="119" customFormat="1">
      <c r="B38" s="286" t="s">
        <v>455</v>
      </c>
      <c r="C38" s="179"/>
      <c r="D38" s="179"/>
      <c r="E38" s="180" t="s">
        <v>727</v>
      </c>
    </row>
    <row r="39" spans="2:5" s="119" customFormat="1">
      <c r="B39" s="281" t="s">
        <v>468</v>
      </c>
      <c r="C39" s="121"/>
      <c r="D39" s="121"/>
      <c r="E39" s="177" t="s">
        <v>727</v>
      </c>
    </row>
    <row r="40" spans="2:5" ht="21" customHeight="1">
      <c r="B40" s="258" t="s">
        <v>972</v>
      </c>
      <c r="C40" s="251"/>
      <c r="D40" s="251"/>
      <c r="E40" s="252"/>
    </row>
    <row r="41" spans="2:5" s="119" customFormat="1" ht="21" customHeight="1">
      <c r="B41" s="281" t="s">
        <v>457</v>
      </c>
      <c r="C41" s="121"/>
      <c r="D41" s="121"/>
      <c r="E41" s="181" t="s">
        <v>731</v>
      </c>
    </row>
    <row r="42" spans="2:5" ht="21" customHeight="1">
      <c r="B42" s="258" t="s">
        <v>973</v>
      </c>
      <c r="C42" s="251"/>
      <c r="D42" s="251"/>
      <c r="E42" s="252"/>
    </row>
    <row r="43" spans="2:5" ht="21" customHeight="1">
      <c r="B43" s="283" t="s">
        <v>1080</v>
      </c>
      <c r="C43" s="251"/>
      <c r="D43" s="251"/>
      <c r="E43" s="252"/>
    </row>
    <row r="44" spans="2:5" ht="21" customHeight="1">
      <c r="B44" s="258" t="s">
        <v>974</v>
      </c>
      <c r="C44" s="251"/>
      <c r="D44" s="251"/>
      <c r="E44" s="252"/>
    </row>
    <row r="45" spans="2:5" ht="21" customHeight="1">
      <c r="B45" s="283" t="s">
        <v>1081</v>
      </c>
      <c r="C45" s="251"/>
      <c r="D45" s="251"/>
      <c r="E45" s="252"/>
    </row>
    <row r="46" spans="2:5" ht="21" customHeight="1">
      <c r="B46" s="258" t="s">
        <v>975</v>
      </c>
      <c r="C46" s="251"/>
      <c r="D46" s="251"/>
      <c r="E46" s="252"/>
    </row>
    <row r="47" spans="2:5" ht="21" customHeight="1">
      <c r="B47" s="283" t="s">
        <v>1082</v>
      </c>
      <c r="C47" s="251"/>
      <c r="D47" s="251"/>
      <c r="E47" s="252"/>
    </row>
    <row r="48" spans="2:5" ht="21" customHeight="1">
      <c r="B48" s="258" t="s">
        <v>976</v>
      </c>
      <c r="C48" s="251"/>
      <c r="D48" s="251"/>
      <c r="E48" s="252"/>
    </row>
    <row r="49" spans="2:5" ht="21" customHeight="1">
      <c r="B49" s="259" t="s">
        <v>977</v>
      </c>
      <c r="C49" s="251"/>
      <c r="D49" s="251"/>
      <c r="E49" s="252"/>
    </row>
    <row r="50" spans="2:5" ht="21" customHeight="1">
      <c r="B50" s="259" t="s">
        <v>978</v>
      </c>
      <c r="C50" s="251"/>
      <c r="D50" s="251"/>
      <c r="E50" s="252"/>
    </row>
    <row r="51" spans="2:5" ht="21" customHeight="1">
      <c r="B51" s="283" t="s">
        <v>1076</v>
      </c>
      <c r="C51" s="251"/>
      <c r="D51" s="251"/>
      <c r="E51" s="252"/>
    </row>
    <row r="52" spans="2:5" ht="21" customHeight="1">
      <c r="B52" s="258" t="s">
        <v>979</v>
      </c>
      <c r="C52" s="251"/>
      <c r="D52" s="251"/>
      <c r="E52" s="252"/>
    </row>
    <row r="53" spans="2:5" ht="21" customHeight="1">
      <c r="B53" s="283" t="s">
        <v>1083</v>
      </c>
      <c r="C53" s="251"/>
      <c r="D53" s="251"/>
      <c r="E53" s="252"/>
    </row>
    <row r="54" spans="2:5" ht="21" customHeight="1">
      <c r="B54" s="258" t="s">
        <v>980</v>
      </c>
      <c r="C54" s="251"/>
      <c r="D54" s="251"/>
      <c r="E54" s="252"/>
    </row>
    <row r="55" spans="2:5" s="119" customFormat="1" ht="21" customHeight="1">
      <c r="B55" s="256" t="s">
        <v>725</v>
      </c>
      <c r="C55" s="139">
        <v>5000</v>
      </c>
      <c r="D55" s="168" t="s">
        <v>736</v>
      </c>
      <c r="E55" s="177"/>
    </row>
    <row r="56" spans="2:5" ht="21" customHeight="1">
      <c r="B56" s="258" t="s">
        <v>981</v>
      </c>
      <c r="C56" s="251"/>
      <c r="D56" s="251"/>
      <c r="E56" s="252"/>
    </row>
    <row r="57" spans="2:5" s="119" customFormat="1" ht="21" customHeight="1">
      <c r="B57" s="257" t="s">
        <v>729</v>
      </c>
      <c r="C57" s="183">
        <f>8580+24000+1200+4500</f>
        <v>38280</v>
      </c>
      <c r="D57" s="185" t="s">
        <v>748</v>
      </c>
      <c r="E57" s="180"/>
    </row>
    <row r="58" spans="2:5" ht="21" customHeight="1">
      <c r="B58" s="258" t="s">
        <v>982</v>
      </c>
      <c r="C58" s="251"/>
      <c r="D58" s="251"/>
      <c r="E58" s="252"/>
    </row>
    <row r="59" spans="2:5" ht="21" customHeight="1">
      <c r="B59" s="283" t="s">
        <v>1084</v>
      </c>
      <c r="C59" s="251"/>
      <c r="D59" s="251"/>
      <c r="E59" s="252"/>
    </row>
    <row r="60" spans="2:5" ht="21" customHeight="1">
      <c r="B60" s="258" t="s">
        <v>983</v>
      </c>
      <c r="C60" s="251"/>
      <c r="D60" s="251"/>
      <c r="E60" s="252"/>
    </row>
    <row r="61" spans="2:5" ht="21" customHeight="1">
      <c r="B61" s="262" t="s">
        <v>928</v>
      </c>
      <c r="C61" s="251"/>
      <c r="D61" s="251"/>
      <c r="E61" s="252"/>
    </row>
    <row r="62" spans="2:5" s="119" customFormat="1">
      <c r="B62" s="281" t="s">
        <v>468</v>
      </c>
      <c r="C62" s="121"/>
      <c r="D62" s="121"/>
      <c r="E62" s="177" t="s">
        <v>727</v>
      </c>
    </row>
    <row r="63" spans="2:5" ht="21" customHeight="1">
      <c r="B63" s="283" t="s">
        <v>1085</v>
      </c>
      <c r="C63" s="251"/>
      <c r="D63" s="251"/>
      <c r="E63" s="252"/>
    </row>
    <row r="64" spans="2:5" ht="21" customHeight="1">
      <c r="B64" s="258" t="s">
        <v>984</v>
      </c>
      <c r="C64" s="251"/>
      <c r="D64" s="251"/>
      <c r="E64" s="252"/>
    </row>
    <row r="65" spans="2:5" ht="21" customHeight="1">
      <c r="B65" s="262" t="s">
        <v>985</v>
      </c>
      <c r="C65" s="251"/>
      <c r="D65" s="251"/>
      <c r="E65" s="252"/>
    </row>
    <row r="66" spans="2:5" ht="21" customHeight="1">
      <c r="B66" s="262" t="s">
        <v>986</v>
      </c>
      <c r="C66" s="251"/>
      <c r="D66" s="251"/>
      <c r="E66" s="252"/>
    </row>
    <row r="67" spans="2:5" ht="21" customHeight="1">
      <c r="B67" s="258" t="s">
        <v>987</v>
      </c>
      <c r="C67" s="251"/>
      <c r="D67" s="251"/>
      <c r="E67" s="252"/>
    </row>
    <row r="68" spans="2:5" s="119" customFormat="1" ht="21" customHeight="1">
      <c r="B68" s="263" t="s">
        <v>732</v>
      </c>
      <c r="C68" s="167">
        <v>30000</v>
      </c>
      <c r="D68" s="166" t="s">
        <v>737</v>
      </c>
      <c r="E68" s="180"/>
    </row>
    <row r="69" spans="2:5" s="119" customFormat="1" ht="21" customHeight="1">
      <c r="B69" s="260" t="s">
        <v>733</v>
      </c>
      <c r="C69" s="169">
        <v>20000</v>
      </c>
      <c r="D69" s="168" t="s">
        <v>737</v>
      </c>
      <c r="E69" s="177"/>
    </row>
    <row r="70" spans="2:5" ht="21" customHeight="1">
      <c r="B70" s="258" t="s">
        <v>988</v>
      </c>
      <c r="C70" s="251"/>
      <c r="D70" s="251"/>
      <c r="E70" s="252"/>
    </row>
    <row r="71" spans="2:5" ht="21" customHeight="1">
      <c r="B71" s="255" t="s">
        <v>959</v>
      </c>
      <c r="C71" s="251"/>
      <c r="D71" s="251"/>
      <c r="E71" s="252"/>
    </row>
    <row r="72" spans="2:5" ht="21" customHeight="1">
      <c r="B72" s="258" t="s">
        <v>989</v>
      </c>
      <c r="C72" s="251"/>
      <c r="D72" s="251"/>
      <c r="E72" s="252"/>
    </row>
    <row r="73" spans="2:5" s="119" customFormat="1" ht="21" customHeight="1">
      <c r="B73" s="281" t="s">
        <v>404</v>
      </c>
      <c r="C73" s="121"/>
      <c r="D73" s="121"/>
      <c r="E73" s="177" t="s">
        <v>728</v>
      </c>
    </row>
    <row r="74" spans="2:5" s="119" customFormat="1" ht="21" customHeight="1">
      <c r="B74" s="281" t="s">
        <v>463</v>
      </c>
      <c r="C74" s="121"/>
      <c r="D74" s="121"/>
      <c r="E74" s="177" t="s">
        <v>728</v>
      </c>
    </row>
    <row r="75" spans="2:5" ht="21" customHeight="1">
      <c r="B75" s="258" t="s">
        <v>990</v>
      </c>
      <c r="C75" s="251"/>
      <c r="D75" s="251"/>
      <c r="E75" s="252"/>
    </row>
    <row r="76" spans="2:5" s="119" customFormat="1" ht="21" customHeight="1">
      <c r="B76" s="281" t="s">
        <v>462</v>
      </c>
      <c r="C76" s="121"/>
      <c r="D76" s="121"/>
      <c r="E76" s="177" t="s">
        <v>728</v>
      </c>
    </row>
    <row r="77" spans="2:5" s="119" customFormat="1" ht="21" customHeight="1">
      <c r="B77" s="281" t="s">
        <v>406</v>
      </c>
      <c r="C77" s="121"/>
      <c r="D77" s="121"/>
      <c r="E77" s="177" t="s">
        <v>728</v>
      </c>
    </row>
    <row r="78" spans="2:5" ht="21" customHeight="1">
      <c r="B78" s="258" t="s">
        <v>991</v>
      </c>
      <c r="C78" s="251"/>
      <c r="D78" s="251"/>
      <c r="E78" s="252"/>
    </row>
    <row r="79" spans="2:5" s="119" customFormat="1" ht="21" customHeight="1">
      <c r="B79" s="256" t="s">
        <v>716</v>
      </c>
      <c r="C79" s="139">
        <v>15240</v>
      </c>
      <c r="D79" s="184" t="s">
        <v>761</v>
      </c>
      <c r="E79" s="177"/>
    </row>
    <row r="80" spans="2:5" ht="21" customHeight="1">
      <c r="B80" s="264" t="s">
        <v>992</v>
      </c>
      <c r="C80" s="265"/>
      <c r="D80" s="265"/>
      <c r="E80" s="266"/>
    </row>
    <row r="81" spans="2:5" ht="21" customHeight="1">
      <c r="B81" s="264" t="s">
        <v>993</v>
      </c>
      <c r="C81" s="265"/>
      <c r="D81" s="265"/>
      <c r="E81" s="266"/>
    </row>
    <row r="82" spans="2:5" ht="21" customHeight="1">
      <c r="B82" s="258" t="s">
        <v>994</v>
      </c>
      <c r="C82" s="251"/>
      <c r="D82" s="251"/>
      <c r="E82" s="252"/>
    </row>
    <row r="83" spans="2:5" ht="21" customHeight="1">
      <c r="B83" s="258" t="s">
        <v>995</v>
      </c>
      <c r="C83" s="251"/>
      <c r="D83" s="251"/>
      <c r="E83" s="252"/>
    </row>
    <row r="84" spans="2:5" ht="21" customHeight="1">
      <c r="B84" s="258" t="s">
        <v>996</v>
      </c>
      <c r="C84" s="251"/>
      <c r="D84" s="251"/>
      <c r="E84" s="252"/>
    </row>
    <row r="85" spans="2:5" ht="21" customHeight="1">
      <c r="B85" s="258" t="s">
        <v>997</v>
      </c>
      <c r="C85" s="251"/>
      <c r="D85" s="251"/>
      <c r="E85" s="252"/>
    </row>
    <row r="86" spans="2:5" ht="21" customHeight="1">
      <c r="B86" s="258" t="s">
        <v>998</v>
      </c>
      <c r="C86" s="251"/>
      <c r="D86" s="251"/>
      <c r="E86" s="252"/>
    </row>
    <row r="87" spans="2:5" ht="21" customHeight="1">
      <c r="B87" s="264" t="s">
        <v>999</v>
      </c>
      <c r="C87" s="265"/>
      <c r="D87" s="265"/>
      <c r="E87" s="266"/>
    </row>
    <row r="88" spans="2:5" ht="21" customHeight="1">
      <c r="B88" s="264" t="s">
        <v>1000</v>
      </c>
      <c r="C88" s="265"/>
      <c r="D88" s="265"/>
      <c r="E88" s="266"/>
    </row>
    <row r="89" spans="2:5" ht="21" customHeight="1">
      <c r="B89" s="264" t="s">
        <v>1001</v>
      </c>
      <c r="C89" s="265"/>
      <c r="D89" s="265"/>
      <c r="E89" s="266"/>
    </row>
    <row r="90" spans="2:5" ht="21" customHeight="1">
      <c r="B90" s="264" t="s">
        <v>1002</v>
      </c>
      <c r="C90" s="265"/>
      <c r="D90" s="265"/>
      <c r="E90" s="266"/>
    </row>
    <row r="91" spans="2:5" ht="21" customHeight="1">
      <c r="B91" s="264" t="s">
        <v>1003</v>
      </c>
      <c r="C91" s="265"/>
      <c r="D91" s="265"/>
      <c r="E91" s="266"/>
    </row>
    <row r="92" spans="2:5" ht="21" customHeight="1">
      <c r="B92" s="258" t="s">
        <v>1004</v>
      </c>
      <c r="C92" s="251"/>
      <c r="D92" s="251"/>
      <c r="E92" s="252"/>
    </row>
    <row r="93" spans="2:5" ht="21" customHeight="1">
      <c r="B93" s="258" t="s">
        <v>1005</v>
      </c>
      <c r="C93" s="251"/>
      <c r="D93" s="251"/>
      <c r="E93" s="252"/>
    </row>
    <row r="94" spans="2:5" ht="21" customHeight="1">
      <c r="B94" s="258" t="s">
        <v>1006</v>
      </c>
      <c r="C94" s="251"/>
      <c r="D94" s="251"/>
      <c r="E94" s="252"/>
    </row>
    <row r="95" spans="2:5" ht="21" customHeight="1">
      <c r="B95" s="258" t="s">
        <v>1007</v>
      </c>
      <c r="C95" s="251"/>
      <c r="D95" s="251"/>
      <c r="E95" s="252"/>
    </row>
    <row r="96" spans="2:5" ht="21" customHeight="1">
      <c r="B96" s="258" t="s">
        <v>1008</v>
      </c>
      <c r="C96" s="251"/>
      <c r="D96" s="251"/>
      <c r="E96" s="252"/>
    </row>
    <row r="97" spans="2:5" ht="21" customHeight="1">
      <c r="B97" s="258" t="s">
        <v>1009</v>
      </c>
      <c r="C97" s="251"/>
      <c r="D97" s="251"/>
      <c r="E97" s="252"/>
    </row>
    <row r="98" spans="2:5" ht="21" customHeight="1">
      <c r="B98" s="258" t="s">
        <v>1010</v>
      </c>
      <c r="C98" s="251"/>
      <c r="D98" s="251"/>
      <c r="E98" s="252"/>
    </row>
    <row r="99" spans="2:5" ht="21" customHeight="1">
      <c r="B99" s="258" t="s">
        <v>1011</v>
      </c>
      <c r="C99" s="251"/>
      <c r="D99" s="251"/>
      <c r="E99" s="252"/>
    </row>
    <row r="100" spans="2:5" ht="21" customHeight="1">
      <c r="B100" s="258" t="s">
        <v>1012</v>
      </c>
      <c r="C100" s="251"/>
      <c r="D100" s="251"/>
      <c r="E100" s="252"/>
    </row>
    <row r="101" spans="2:5" ht="21" customHeight="1">
      <c r="B101" s="283" t="s">
        <v>1086</v>
      </c>
      <c r="C101" s="251"/>
      <c r="D101" s="251"/>
      <c r="E101" s="252"/>
    </row>
    <row r="102" spans="2:5" ht="21" customHeight="1">
      <c r="B102" s="255" t="s">
        <v>1013</v>
      </c>
      <c r="C102" s="251"/>
      <c r="D102" s="251"/>
      <c r="E102" s="252"/>
    </row>
    <row r="103" spans="2:5" ht="21" customHeight="1">
      <c r="B103" s="258" t="s">
        <v>1014</v>
      </c>
      <c r="C103" s="251"/>
      <c r="D103" s="251"/>
      <c r="E103" s="252"/>
    </row>
    <row r="104" spans="2:5" ht="21" customHeight="1">
      <c r="B104" s="258" t="s">
        <v>1015</v>
      </c>
      <c r="C104" s="251"/>
      <c r="D104" s="251"/>
      <c r="E104" s="252"/>
    </row>
    <row r="105" spans="2:5" ht="21" customHeight="1">
      <c r="B105" s="258" t="s">
        <v>1016</v>
      </c>
      <c r="C105" s="251"/>
      <c r="D105" s="251"/>
      <c r="E105" s="252"/>
    </row>
    <row r="106" spans="2:5" ht="21" customHeight="1">
      <c r="B106" s="264" t="s">
        <v>1017</v>
      </c>
      <c r="C106" s="265"/>
      <c r="D106" s="265"/>
      <c r="E106" s="266"/>
    </row>
    <row r="107" spans="2:5" ht="21" customHeight="1">
      <c r="B107" s="258" t="s">
        <v>1018</v>
      </c>
      <c r="C107" s="251"/>
      <c r="D107" s="251"/>
      <c r="E107" s="252"/>
    </row>
    <row r="108" spans="2:5" ht="21" customHeight="1">
      <c r="B108" s="258" t="s">
        <v>1019</v>
      </c>
      <c r="C108" s="251"/>
      <c r="D108" s="251"/>
      <c r="E108" s="252"/>
    </row>
    <row r="109" spans="2:5" ht="21" customHeight="1">
      <c r="B109" s="258" t="s">
        <v>1020</v>
      </c>
      <c r="C109" s="251"/>
      <c r="D109" s="251"/>
      <c r="E109" s="252"/>
    </row>
    <row r="110" spans="2:5" ht="21" customHeight="1">
      <c r="B110" s="264" t="s">
        <v>1021</v>
      </c>
      <c r="C110" s="265"/>
      <c r="D110" s="265"/>
      <c r="E110" s="266"/>
    </row>
    <row r="111" spans="2:5" ht="21" customHeight="1">
      <c r="B111" s="258" t="s">
        <v>1022</v>
      </c>
      <c r="C111" s="251"/>
      <c r="D111" s="251"/>
      <c r="E111" s="252"/>
    </row>
    <row r="112" spans="2:5" ht="21" customHeight="1">
      <c r="B112" s="258" t="s">
        <v>1023</v>
      </c>
      <c r="C112" s="251"/>
      <c r="D112" s="251"/>
      <c r="E112" s="252"/>
    </row>
    <row r="113" spans="2:5" ht="21" customHeight="1">
      <c r="B113" s="259" t="s">
        <v>1024</v>
      </c>
      <c r="C113" s="251"/>
      <c r="D113" s="251"/>
      <c r="E113" s="252"/>
    </row>
    <row r="114" spans="2:5" ht="21" customHeight="1">
      <c r="B114" s="258" t="s">
        <v>1025</v>
      </c>
      <c r="C114" s="251"/>
      <c r="D114" s="251"/>
      <c r="E114" s="252"/>
    </row>
    <row r="115" spans="2:5" ht="21" customHeight="1">
      <c r="B115" s="258" t="s">
        <v>1026</v>
      </c>
      <c r="C115" s="251"/>
      <c r="D115" s="251"/>
      <c r="E115" s="252"/>
    </row>
    <row r="116" spans="2:5" ht="21" customHeight="1">
      <c r="B116" s="258" t="s">
        <v>1027</v>
      </c>
      <c r="C116" s="251"/>
      <c r="D116" s="251"/>
      <c r="E116" s="252"/>
    </row>
    <row r="117" spans="2:5" s="119" customFormat="1" ht="21" customHeight="1">
      <c r="B117" s="256" t="s">
        <v>714</v>
      </c>
      <c r="C117" s="139">
        <v>3000</v>
      </c>
      <c r="D117" s="168" t="s">
        <v>717</v>
      </c>
      <c r="E117" s="177"/>
    </row>
    <row r="118" spans="2:5" s="119" customFormat="1" ht="21" customHeight="1">
      <c r="B118" s="256" t="s">
        <v>715</v>
      </c>
      <c r="C118" s="139">
        <v>3000</v>
      </c>
      <c r="D118" s="168" t="s">
        <v>717</v>
      </c>
      <c r="E118" s="177"/>
    </row>
    <row r="119" spans="2:5" s="119" customFormat="1" ht="21" customHeight="1">
      <c r="B119" s="256" t="s">
        <v>735</v>
      </c>
      <c r="C119" s="139">
        <v>20000</v>
      </c>
      <c r="D119" s="168" t="s">
        <v>717</v>
      </c>
      <c r="E119" s="177"/>
    </row>
    <row r="120" spans="2:5" s="119" customFormat="1" ht="21" customHeight="1">
      <c r="B120" s="286" t="s">
        <v>726</v>
      </c>
      <c r="C120" s="167">
        <v>30000</v>
      </c>
      <c r="D120" s="179"/>
      <c r="E120" s="180" t="s">
        <v>717</v>
      </c>
    </row>
    <row r="121" spans="2:5" s="119" customFormat="1" ht="21" customHeight="1">
      <c r="B121" s="287" t="s">
        <v>405</v>
      </c>
      <c r="C121" s="170">
        <v>40000</v>
      </c>
      <c r="D121" s="133"/>
      <c r="E121" s="182" t="s">
        <v>717</v>
      </c>
    </row>
    <row r="122" spans="2:5" ht="21" customHeight="1">
      <c r="B122" s="264" t="s">
        <v>1028</v>
      </c>
      <c r="C122" s="265"/>
      <c r="D122" s="265"/>
      <c r="E122" s="266"/>
    </row>
    <row r="123" spans="2:5" ht="21" customHeight="1">
      <c r="B123" s="258" t="s">
        <v>1029</v>
      </c>
      <c r="C123" s="251"/>
      <c r="D123" s="251"/>
      <c r="E123" s="252"/>
    </row>
    <row r="124" spans="2:5" ht="21" customHeight="1">
      <c r="B124" s="262" t="s">
        <v>1030</v>
      </c>
      <c r="C124" s="251"/>
      <c r="D124" s="251"/>
      <c r="E124" s="252"/>
    </row>
    <row r="125" spans="2:5" s="119" customFormat="1" ht="21" customHeight="1">
      <c r="B125" s="288" t="s">
        <v>403</v>
      </c>
      <c r="C125" s="239"/>
      <c r="D125" s="239"/>
      <c r="E125" s="240"/>
    </row>
    <row r="126" spans="2:5" s="119" customFormat="1" ht="21" customHeight="1">
      <c r="B126" s="289" t="s">
        <v>461</v>
      </c>
      <c r="C126" s="176"/>
      <c r="D126" s="176"/>
      <c r="E126" s="188"/>
    </row>
    <row r="127" spans="2:5" ht="21" customHeight="1">
      <c r="B127" s="258" t="s">
        <v>1031</v>
      </c>
      <c r="C127" s="251"/>
      <c r="D127" s="251"/>
      <c r="E127" s="252"/>
    </row>
    <row r="128" spans="2:5" ht="21" customHeight="1">
      <c r="B128" s="262" t="s">
        <v>1032</v>
      </c>
      <c r="C128" s="251"/>
      <c r="D128" s="251"/>
      <c r="E128" s="252"/>
    </row>
    <row r="129" spans="2:5" ht="21" customHeight="1">
      <c r="B129" s="283" t="s">
        <v>1087</v>
      </c>
      <c r="C129" s="251"/>
      <c r="D129" s="251"/>
      <c r="E129" s="252"/>
    </row>
    <row r="130" spans="2:5" ht="21" customHeight="1">
      <c r="B130" s="258" t="s">
        <v>1033</v>
      </c>
      <c r="C130" s="251"/>
      <c r="D130" s="251"/>
      <c r="E130" s="252"/>
    </row>
    <row r="131" spans="2:5" ht="21" customHeight="1">
      <c r="B131" s="290" t="s">
        <v>1034</v>
      </c>
      <c r="C131" s="251"/>
      <c r="D131" s="251"/>
      <c r="E131" s="252"/>
    </row>
    <row r="132" spans="2:5" ht="21" customHeight="1">
      <c r="B132" s="290" t="s">
        <v>1035</v>
      </c>
      <c r="C132" s="251"/>
      <c r="D132" s="251"/>
      <c r="E132" s="252"/>
    </row>
    <row r="133" spans="2:5" ht="21" customHeight="1">
      <c r="B133" s="292" t="s">
        <v>1088</v>
      </c>
      <c r="C133" s="251"/>
      <c r="D133" s="251"/>
      <c r="E133" s="252"/>
    </row>
    <row r="134" spans="2:5" ht="21" customHeight="1">
      <c r="B134" s="290" t="s">
        <v>1036</v>
      </c>
      <c r="C134" s="251"/>
      <c r="D134" s="251"/>
      <c r="E134" s="252"/>
    </row>
    <row r="135" spans="2:5" ht="21" customHeight="1">
      <c r="B135" s="290" t="s">
        <v>1037</v>
      </c>
      <c r="C135" s="251"/>
      <c r="D135" s="251"/>
      <c r="E135" s="252"/>
    </row>
    <row r="136" spans="2:5" ht="21" customHeight="1">
      <c r="B136" s="258" t="s">
        <v>1038</v>
      </c>
      <c r="C136" s="251"/>
      <c r="D136" s="251"/>
      <c r="E136" s="252"/>
    </row>
    <row r="137" spans="2:5" ht="21" customHeight="1">
      <c r="B137" s="258" t="s">
        <v>1039</v>
      </c>
      <c r="C137" s="251"/>
      <c r="D137" s="251"/>
      <c r="E137" s="252"/>
    </row>
    <row r="138" spans="2:5" ht="21" customHeight="1">
      <c r="B138" s="255" t="s">
        <v>1040</v>
      </c>
      <c r="C138" s="251"/>
      <c r="D138" s="251"/>
      <c r="E138" s="252"/>
    </row>
    <row r="139" spans="2:5" ht="21" customHeight="1">
      <c r="B139" s="258" t="s">
        <v>1041</v>
      </c>
      <c r="C139" s="251"/>
      <c r="D139" s="251"/>
      <c r="E139" s="252"/>
    </row>
    <row r="140" spans="2:5" ht="21" customHeight="1">
      <c r="B140" s="258" t="s">
        <v>1042</v>
      </c>
      <c r="C140" s="251"/>
      <c r="D140" s="251"/>
      <c r="E140" s="252"/>
    </row>
    <row r="141" spans="2:5" ht="21" customHeight="1">
      <c r="B141" s="258" t="s">
        <v>1043</v>
      </c>
      <c r="C141" s="251"/>
      <c r="D141" s="251"/>
      <c r="E141" s="252"/>
    </row>
    <row r="142" spans="2:5" ht="21" customHeight="1">
      <c r="B142" s="258" t="s">
        <v>1044</v>
      </c>
      <c r="C142" s="251"/>
      <c r="D142" s="251"/>
      <c r="E142" s="252"/>
    </row>
    <row r="143" spans="2:5" s="119" customFormat="1">
      <c r="B143" s="280" t="s">
        <v>1079</v>
      </c>
      <c r="C143" s="169">
        <v>1000</v>
      </c>
      <c r="D143" s="169" t="s">
        <v>757</v>
      </c>
      <c r="E143" s="177"/>
    </row>
    <row r="144" spans="2:5" ht="21" customHeight="1">
      <c r="B144" s="258" t="s">
        <v>1045</v>
      </c>
      <c r="C144" s="251"/>
      <c r="D144" s="251"/>
      <c r="E144" s="252"/>
    </row>
    <row r="145" spans="2:5" ht="21" customHeight="1">
      <c r="B145" s="258" t="s">
        <v>1046</v>
      </c>
      <c r="C145" s="251"/>
      <c r="D145" s="251"/>
      <c r="E145" s="252"/>
    </row>
    <row r="146" spans="2:5" s="119" customFormat="1" ht="21" customHeight="1">
      <c r="B146" s="291" t="s">
        <v>453</v>
      </c>
      <c r="C146" s="132">
        <v>0</v>
      </c>
      <c r="D146" s="132"/>
      <c r="E146" s="178" t="s">
        <v>727</v>
      </c>
    </row>
    <row r="147" spans="2:5" ht="21" customHeight="1">
      <c r="B147" s="264" t="s">
        <v>1047</v>
      </c>
      <c r="C147" s="265"/>
      <c r="D147" s="265"/>
      <c r="E147" s="266"/>
    </row>
    <row r="148" spans="2:5" ht="21" customHeight="1">
      <c r="B148" s="258" t="s">
        <v>1048</v>
      </c>
      <c r="C148" s="251"/>
      <c r="D148" s="251"/>
      <c r="E148" s="252"/>
    </row>
    <row r="149" spans="2:5" ht="21" customHeight="1">
      <c r="B149" s="258" t="s">
        <v>1078</v>
      </c>
      <c r="C149" s="251"/>
      <c r="D149" s="251"/>
      <c r="E149" s="252"/>
    </row>
    <row r="150" spans="2:5" ht="21" customHeight="1">
      <c r="B150" s="258" t="s">
        <v>1049</v>
      </c>
      <c r="C150" s="251"/>
      <c r="D150" s="251"/>
      <c r="E150" s="252"/>
    </row>
    <row r="151" spans="2:5" s="119" customFormat="1" ht="21" customHeight="1">
      <c r="B151" s="281" t="s">
        <v>458</v>
      </c>
      <c r="C151" s="121"/>
      <c r="D151" s="121"/>
      <c r="E151" s="177" t="s">
        <v>781</v>
      </c>
    </row>
    <row r="152" spans="2:5" ht="21" customHeight="1">
      <c r="B152" s="255" t="s">
        <v>960</v>
      </c>
      <c r="C152" s="251"/>
      <c r="D152" s="251"/>
      <c r="E152" s="252"/>
    </row>
    <row r="153" spans="2:5" ht="21" customHeight="1">
      <c r="B153" s="258" t="s">
        <v>1050</v>
      </c>
      <c r="C153" s="251"/>
      <c r="D153" s="251"/>
      <c r="E153" s="252"/>
    </row>
    <row r="154" spans="2:5" ht="21" customHeight="1">
      <c r="B154" s="258" t="s">
        <v>1051</v>
      </c>
      <c r="C154" s="251"/>
      <c r="D154" s="251"/>
      <c r="E154" s="252"/>
    </row>
    <row r="155" spans="2:5" ht="21" customHeight="1">
      <c r="B155" s="258" t="s">
        <v>1052</v>
      </c>
      <c r="C155" s="251"/>
      <c r="D155" s="251"/>
      <c r="E155" s="252"/>
    </row>
    <row r="156" spans="2:5" ht="21" customHeight="1">
      <c r="B156" s="258" t="s">
        <v>1053</v>
      </c>
      <c r="C156" s="251"/>
      <c r="D156" s="251"/>
      <c r="E156" s="252"/>
    </row>
    <row r="157" spans="2:5" ht="21" customHeight="1">
      <c r="B157" s="258" t="s">
        <v>1054</v>
      </c>
      <c r="C157" s="251"/>
      <c r="D157" s="251"/>
      <c r="E157" s="252"/>
    </row>
    <row r="158" spans="2:5" ht="21" customHeight="1">
      <c r="B158" s="255" t="s">
        <v>961</v>
      </c>
      <c r="C158" s="251"/>
      <c r="D158" s="251"/>
      <c r="E158" s="252"/>
    </row>
    <row r="159" spans="2:5" ht="21" customHeight="1">
      <c r="B159" s="258" t="s">
        <v>1055</v>
      </c>
      <c r="C159" s="251"/>
      <c r="D159" s="251"/>
      <c r="E159" s="252"/>
    </row>
    <row r="160" spans="2:5" ht="21" customHeight="1">
      <c r="B160" s="258" t="s">
        <v>1056</v>
      </c>
      <c r="C160" s="251"/>
      <c r="D160" s="251"/>
      <c r="E160" s="252"/>
    </row>
    <row r="161" spans="2:5" ht="21" customHeight="1">
      <c r="B161" s="258" t="s">
        <v>1057</v>
      </c>
      <c r="C161" s="251"/>
      <c r="D161" s="251"/>
      <c r="E161" s="252"/>
    </row>
    <row r="162" spans="2:5" ht="21" customHeight="1">
      <c r="B162" s="258" t="s">
        <v>1058</v>
      </c>
      <c r="C162" s="251"/>
      <c r="D162" s="251"/>
      <c r="E162" s="252"/>
    </row>
    <row r="163" spans="2:5" ht="21" customHeight="1">
      <c r="B163" s="258" t="s">
        <v>1059</v>
      </c>
      <c r="C163" s="251"/>
      <c r="D163" s="251"/>
      <c r="E163" s="252"/>
    </row>
    <row r="164" spans="2:5" ht="21" customHeight="1">
      <c r="B164" s="258" t="s">
        <v>1060</v>
      </c>
      <c r="C164" s="251"/>
      <c r="D164" s="251"/>
      <c r="E164" s="252"/>
    </row>
    <row r="165" spans="2:5" ht="21" customHeight="1">
      <c r="B165" s="258" t="s">
        <v>1061</v>
      </c>
      <c r="C165" s="251"/>
      <c r="D165" s="251"/>
      <c r="E165" s="252"/>
    </row>
    <row r="166" spans="2:5" ht="21" customHeight="1">
      <c r="B166" s="258" t="s">
        <v>1062</v>
      </c>
      <c r="C166" s="251"/>
      <c r="D166" s="251"/>
      <c r="E166" s="252"/>
    </row>
    <row r="167" spans="2:5" ht="21" customHeight="1">
      <c r="B167" s="258" t="s">
        <v>1063</v>
      </c>
      <c r="C167" s="251"/>
      <c r="D167" s="251"/>
      <c r="E167" s="252"/>
    </row>
    <row r="168" spans="2:5" ht="21" customHeight="1">
      <c r="B168" s="258" t="s">
        <v>1064</v>
      </c>
      <c r="C168" s="251"/>
      <c r="D168" s="251"/>
      <c r="E168" s="252"/>
    </row>
    <row r="169" spans="2:5" ht="21" customHeight="1">
      <c r="B169" s="258" t="s">
        <v>1065</v>
      </c>
      <c r="C169" s="251"/>
      <c r="D169" s="251"/>
      <c r="E169" s="252"/>
    </row>
    <row r="170" spans="2:5" ht="21" customHeight="1">
      <c r="B170" s="258" t="s">
        <v>1066</v>
      </c>
      <c r="C170" s="251"/>
      <c r="D170" s="251"/>
      <c r="E170" s="252"/>
    </row>
    <row r="171" spans="2:5" ht="21" customHeight="1">
      <c r="B171" s="258" t="s">
        <v>1067</v>
      </c>
      <c r="C171" s="251"/>
      <c r="D171" s="251"/>
      <c r="E171" s="252"/>
    </row>
    <row r="172" spans="2:5" s="267" customFormat="1" ht="16.5" customHeight="1">
      <c r="B172" s="268" t="s">
        <v>454</v>
      </c>
      <c r="C172" s="269">
        <v>0</v>
      </c>
      <c r="D172" s="269"/>
      <c r="E172" s="270" t="s">
        <v>727</v>
      </c>
    </row>
    <row r="173" spans="2:5" s="267" customFormat="1" ht="16.5" customHeight="1">
      <c r="B173" s="271" t="s">
        <v>755</v>
      </c>
      <c r="C173" s="272"/>
      <c r="D173" s="272"/>
      <c r="E173" s="273"/>
    </row>
    <row r="174" spans="2:5" s="267" customFormat="1" ht="16.5" customHeight="1">
      <c r="B174" s="274" t="s">
        <v>756</v>
      </c>
      <c r="C174" s="275"/>
      <c r="D174" s="275"/>
      <c r="E174" s="276"/>
    </row>
    <row r="175" spans="2:5" s="267" customFormat="1" ht="16.5" customHeight="1">
      <c r="B175" s="274" t="s">
        <v>758</v>
      </c>
      <c r="C175" s="275"/>
      <c r="D175" s="275"/>
      <c r="E175" s="276"/>
    </row>
    <row r="176" spans="2:5" s="267" customFormat="1" ht="16.5" customHeight="1">
      <c r="B176" s="274" t="s">
        <v>759</v>
      </c>
      <c r="C176" s="275"/>
      <c r="D176" s="275"/>
      <c r="E176" s="276"/>
    </row>
    <row r="177" spans="2:5" s="267" customFormat="1" ht="16.5" customHeight="1">
      <c r="B177" s="277" t="s">
        <v>760</v>
      </c>
      <c r="C177" s="278"/>
      <c r="D177" s="278"/>
      <c r="E177" s="279"/>
    </row>
    <row r="178" spans="2:5" ht="21" customHeight="1">
      <c r="B178" s="264" t="s">
        <v>1068</v>
      </c>
      <c r="C178" s="265"/>
      <c r="D178" s="265"/>
      <c r="E178" s="266"/>
    </row>
    <row r="179" spans="2:5" ht="21" customHeight="1">
      <c r="B179" s="264" t="s">
        <v>1069</v>
      </c>
      <c r="C179" s="265"/>
      <c r="D179" s="265"/>
      <c r="E179" s="266"/>
    </row>
    <row r="180" spans="2:5" ht="21" customHeight="1">
      <c r="B180" s="264" t="s">
        <v>1070</v>
      </c>
      <c r="C180" s="265"/>
      <c r="D180" s="265"/>
      <c r="E180" s="266"/>
    </row>
    <row r="181" spans="2:5" ht="21" customHeight="1">
      <c r="B181" s="264" t="s">
        <v>1071</v>
      </c>
      <c r="C181" s="265"/>
      <c r="D181" s="265"/>
      <c r="E181" s="266"/>
    </row>
    <row r="182" spans="2:5" ht="21" customHeight="1">
      <c r="B182" s="258" t="s">
        <v>1072</v>
      </c>
      <c r="C182" s="251"/>
      <c r="D182" s="251"/>
      <c r="E182" s="252"/>
    </row>
    <row r="183" spans="2:5" ht="21" customHeight="1">
      <c r="B183" s="258" t="s">
        <v>1073</v>
      </c>
      <c r="C183" s="251"/>
      <c r="D183" s="251"/>
      <c r="E183" s="252"/>
    </row>
    <row r="184" spans="2:5" s="119" customFormat="1" ht="21" customHeight="1">
      <c r="B184" s="281" t="s">
        <v>363</v>
      </c>
      <c r="C184" s="121"/>
      <c r="D184" s="121"/>
      <c r="E184" s="181" t="s">
        <v>731</v>
      </c>
    </row>
    <row r="185" spans="2:5" ht="21" customHeight="1">
      <c r="B185" s="258" t="s">
        <v>1074</v>
      </c>
      <c r="C185" s="251"/>
      <c r="D185" s="251"/>
      <c r="E185" s="252"/>
    </row>
    <row r="186" spans="2:5" ht="21" customHeight="1">
      <c r="B186" s="264" t="s">
        <v>1075</v>
      </c>
      <c r="C186" s="265"/>
      <c r="D186" s="265"/>
      <c r="E186" s="266"/>
    </row>
    <row r="187" spans="2:5" ht="21" customHeight="1">
      <c r="B187" s="253"/>
      <c r="C187" s="251"/>
      <c r="D187" s="251"/>
      <c r="E187" s="252"/>
    </row>
    <row r="188" spans="2:5" ht="21" customHeight="1">
      <c r="B188" s="241"/>
      <c r="C188" s="241"/>
      <c r="D188" s="241"/>
      <c r="E188" s="242"/>
    </row>
    <row r="189" spans="2:5" ht="21" customHeight="1">
      <c r="B189" s="234" t="s">
        <v>744</v>
      </c>
      <c r="C189" s="243">
        <f>SUM(C7:C188)</f>
        <v>320520</v>
      </c>
      <c r="D189" s="235"/>
      <c r="E189" s="236"/>
    </row>
  </sheetData>
  <mergeCells count="3">
    <mergeCell ref="A1:D1"/>
    <mergeCell ref="B2:D2"/>
    <mergeCell ref="B3:D3"/>
  </mergeCells>
  <pageMargins left="0.32" right="0.22" top="0.27" bottom="0.16" header="0.16" footer="0.16"/>
  <pageSetup paperSize="9" scale="85" firstPageNumber="23" orientation="portrait" horizontalDpi="4294967293" r:id="rId1"/>
  <headerFooter alignWithMargins="0">
    <oddHeader>&amp;R&amp;P</oddHeader>
    <oddFooter>&amp;R&amp;6Jin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6:I21"/>
  <sheetViews>
    <sheetView showGridLines="0" zoomScale="60" zoomScaleNormal="60" zoomScaleSheetLayoutView="50" workbookViewId="0">
      <selection activeCell="A9" sqref="A9:I9"/>
    </sheetView>
  </sheetViews>
  <sheetFormatPr defaultColWidth="9" defaultRowHeight="21"/>
  <cols>
    <col min="1" max="1" width="5.26953125" style="42" customWidth="1"/>
    <col min="2" max="9" width="9" style="42"/>
    <col min="10" max="10" width="2" style="42" customWidth="1"/>
    <col min="11" max="16384" width="9" style="42"/>
  </cols>
  <sheetData>
    <row r="6" spans="1:9" ht="45.75">
      <c r="A6" s="1494" t="s">
        <v>0</v>
      </c>
      <c r="B6" s="1494"/>
      <c r="C6" s="1494"/>
      <c r="D6" s="1494"/>
      <c r="E6" s="1494"/>
      <c r="F6" s="1494"/>
      <c r="G6" s="1494"/>
      <c r="H6" s="1494"/>
      <c r="I6" s="1494"/>
    </row>
    <row r="7" spans="1:9" ht="45.75">
      <c r="A7" s="1494" t="s">
        <v>1735</v>
      </c>
      <c r="B7" s="1494"/>
      <c r="C7" s="1494"/>
      <c r="D7" s="1494"/>
      <c r="E7" s="1494"/>
      <c r="F7" s="1494"/>
      <c r="G7" s="1494"/>
      <c r="H7" s="1494"/>
      <c r="I7" s="1494"/>
    </row>
    <row r="8" spans="1:9" ht="45.75">
      <c r="A8" s="1494" t="s">
        <v>443</v>
      </c>
      <c r="B8" s="1494"/>
      <c r="C8" s="1494"/>
      <c r="D8" s="1494"/>
      <c r="E8" s="1494"/>
      <c r="F8" s="1494"/>
      <c r="G8" s="1494"/>
      <c r="H8" s="1494"/>
      <c r="I8" s="1494"/>
    </row>
    <row r="9" spans="1:9" ht="45.75">
      <c r="A9" s="1494" t="s">
        <v>470</v>
      </c>
      <c r="B9" s="1494"/>
      <c r="C9" s="1494"/>
      <c r="D9" s="1494"/>
      <c r="E9" s="1494"/>
      <c r="F9" s="1494"/>
      <c r="G9" s="1494"/>
      <c r="H9" s="1494"/>
      <c r="I9" s="1494"/>
    </row>
    <row r="17" spans="1:9" ht="114.75" customHeight="1"/>
    <row r="18" spans="1:9" ht="41.25">
      <c r="A18" s="1492" t="s">
        <v>1</v>
      </c>
      <c r="B18" s="1492"/>
      <c r="C18" s="1492"/>
      <c r="D18" s="1492"/>
      <c r="E18" s="1492"/>
      <c r="F18" s="1492"/>
      <c r="G18" s="1492"/>
      <c r="H18" s="1492"/>
      <c r="I18" s="1492"/>
    </row>
    <row r="19" spans="1:9" ht="41.25">
      <c r="A19" s="1492" t="s">
        <v>2</v>
      </c>
      <c r="B19" s="1492"/>
      <c r="C19" s="1492"/>
      <c r="D19" s="1492"/>
      <c r="E19" s="1492"/>
      <c r="F19" s="1492"/>
      <c r="G19" s="1492"/>
      <c r="H19" s="1492"/>
      <c r="I19" s="1492"/>
    </row>
    <row r="20" spans="1:9" ht="12.75" customHeight="1"/>
    <row r="21" spans="1:9" hidden="1"/>
  </sheetData>
  <mergeCells count="6">
    <mergeCell ref="A19:I19"/>
    <mergeCell ref="A9:I9"/>
    <mergeCell ref="A6:I6"/>
    <mergeCell ref="A7:I7"/>
    <mergeCell ref="A8:I8"/>
    <mergeCell ref="A18:I18"/>
  </mergeCells>
  <phoneticPr fontId="4" type="noConversion"/>
  <pageMargins left="1.1811023622047201" right="0.39370078740157499" top="1" bottom="0.78" header="0" footer="0"/>
  <pageSetup paperSize="9" firstPageNumber="4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23"/>
  <sheetViews>
    <sheetView showGridLines="0" zoomScale="90" zoomScaleNormal="90" zoomScaleSheetLayoutView="90" workbookViewId="0">
      <selection activeCell="A14" sqref="A14"/>
    </sheetView>
  </sheetViews>
  <sheetFormatPr defaultColWidth="9" defaultRowHeight="21"/>
  <cols>
    <col min="1" max="1" width="75.6328125" style="28" customWidth="1"/>
    <col min="2" max="2" width="7.7265625" style="28" customWidth="1"/>
    <col min="3" max="16384" width="9" style="28"/>
  </cols>
  <sheetData>
    <row r="2" spans="1:1" ht="33.75">
      <c r="A2" s="27" t="s">
        <v>3</v>
      </c>
    </row>
    <row r="3" spans="1:1" s="30" customFormat="1" ht="11.25">
      <c r="A3" s="29"/>
    </row>
    <row r="4" spans="1:1" ht="128.25" customHeight="1">
      <c r="A4" s="227" t="s">
        <v>921</v>
      </c>
    </row>
    <row r="5" spans="1:1" s="30" customFormat="1" ht="7.5" customHeight="1">
      <c r="A5" s="31"/>
    </row>
    <row r="6" spans="1:1" s="30" customFormat="1" ht="84">
      <c r="A6" s="228" t="s">
        <v>919</v>
      </c>
    </row>
    <row r="7" spans="1:1" s="30" customFormat="1" ht="7.5" customHeight="1">
      <c r="A7" s="31"/>
    </row>
    <row r="8" spans="1:1" ht="123" customHeight="1">
      <c r="A8" s="227" t="s">
        <v>920</v>
      </c>
    </row>
    <row r="9" spans="1:1">
      <c r="A9" s="32" t="s">
        <v>391</v>
      </c>
    </row>
    <row r="10" spans="1:1">
      <c r="A10" s="33" t="s">
        <v>672</v>
      </c>
    </row>
    <row r="11" spans="1:1">
      <c r="A11" s="33" t="s">
        <v>464</v>
      </c>
    </row>
    <row r="12" spans="1:1">
      <c r="A12" s="146" t="s">
        <v>673</v>
      </c>
    </row>
    <row r="13" spans="1:1">
      <c r="A13" s="32"/>
    </row>
    <row r="14" spans="1:1">
      <c r="A14" s="32"/>
    </row>
    <row r="15" spans="1:1">
      <c r="A15" s="32"/>
    </row>
    <row r="16" spans="1:1">
      <c r="A16" s="32"/>
    </row>
    <row r="17" spans="1:1">
      <c r="A17" s="32"/>
    </row>
    <row r="18" spans="1:1">
      <c r="A18" s="32"/>
    </row>
    <row r="19" spans="1:1">
      <c r="A19" s="32"/>
    </row>
    <row r="20" spans="1:1">
      <c r="A20" s="32"/>
    </row>
    <row r="21" spans="1:1">
      <c r="A21" s="32"/>
    </row>
    <row r="22" spans="1:1">
      <c r="A22" s="32"/>
    </row>
    <row r="23" spans="1:1">
      <c r="A23" s="32"/>
    </row>
  </sheetData>
  <phoneticPr fontId="4" type="noConversion"/>
  <pageMargins left="1.1811023622047201" right="0.59055118110236204" top="1.5" bottom="1" header="0" footer="0"/>
  <pageSetup paperSize="9" firstPageNumber="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I75"/>
  <sheetViews>
    <sheetView showGridLines="0" view="pageBreakPreview" topLeftCell="A3" zoomScale="87" zoomScaleNormal="100" zoomScaleSheetLayoutView="87" workbookViewId="0">
      <selection activeCell="A2" sqref="A2:I2"/>
    </sheetView>
  </sheetViews>
  <sheetFormatPr defaultColWidth="9" defaultRowHeight="21"/>
  <cols>
    <col min="1" max="1" width="3.6328125" style="42" customWidth="1"/>
    <col min="2" max="2" width="8.36328125" style="42" customWidth="1"/>
    <col min="3" max="3" width="7.6328125" style="42" customWidth="1"/>
    <col min="4" max="4" width="8.36328125" style="42" customWidth="1"/>
    <col min="5" max="5" width="7" style="42" customWidth="1"/>
    <col min="6" max="6" width="5.36328125" style="42" customWidth="1"/>
    <col min="7" max="7" width="3.7265625" style="42" customWidth="1"/>
    <col min="8" max="8" width="8.984375E-2" style="42" hidden="1" customWidth="1"/>
    <col min="9" max="9" width="7.1796875" style="42" customWidth="1"/>
    <col min="10" max="16384" width="9" style="42"/>
  </cols>
  <sheetData>
    <row r="2" spans="1:9" ht="33.75">
      <c r="A2" s="1493" t="s">
        <v>4</v>
      </c>
      <c r="B2" s="1493"/>
      <c r="C2" s="1493"/>
      <c r="D2" s="1493"/>
      <c r="E2" s="1493"/>
      <c r="F2" s="1493"/>
      <c r="G2" s="1493"/>
      <c r="H2" s="1493"/>
      <c r="I2" s="1493"/>
    </row>
    <row r="3" spans="1:9" s="36" customFormat="1" ht="11.25">
      <c r="A3" s="44"/>
      <c r="B3" s="44"/>
      <c r="C3" s="44"/>
      <c r="D3" s="44"/>
      <c r="E3" s="44"/>
      <c r="F3" s="44"/>
      <c r="G3" s="44"/>
      <c r="H3" s="44"/>
      <c r="I3" s="44"/>
    </row>
    <row r="4" spans="1:9">
      <c r="A4" s="45"/>
      <c r="B4" s="1504" t="s">
        <v>5</v>
      </c>
      <c r="C4" s="1504"/>
      <c r="D4" s="1504"/>
      <c r="E4" s="1504"/>
      <c r="F4" s="1504"/>
      <c r="G4" s="1504"/>
      <c r="H4" s="1504"/>
      <c r="I4" s="45" t="s">
        <v>6</v>
      </c>
    </row>
    <row r="5" spans="1:9" s="28" customFormat="1">
      <c r="A5" s="46">
        <v>1</v>
      </c>
      <c r="B5" s="28" t="s">
        <v>1224</v>
      </c>
      <c r="C5" s="47"/>
      <c r="D5" s="47"/>
      <c r="E5" s="47"/>
      <c r="F5" s="47"/>
      <c r="G5" s="47"/>
      <c r="H5" s="47"/>
      <c r="I5" s="46">
        <v>1</v>
      </c>
    </row>
    <row r="6" spans="1:9" s="28" customFormat="1">
      <c r="A6" s="46">
        <v>2</v>
      </c>
      <c r="B6" s="28" t="s">
        <v>1225</v>
      </c>
      <c r="C6" s="47"/>
      <c r="D6" s="47"/>
      <c r="E6" s="47"/>
      <c r="F6" s="47"/>
      <c r="G6" s="47"/>
      <c r="H6" s="47"/>
      <c r="I6" s="46">
        <v>3</v>
      </c>
    </row>
    <row r="7" spans="1:9" s="28" customFormat="1">
      <c r="A7" s="46">
        <v>3</v>
      </c>
      <c r="B7" s="28" t="s">
        <v>1176</v>
      </c>
      <c r="C7" s="47"/>
      <c r="D7" s="47"/>
      <c r="E7" s="47"/>
      <c r="F7" s="47"/>
      <c r="G7" s="47"/>
      <c r="H7" s="47"/>
      <c r="I7" s="46">
        <v>4</v>
      </c>
    </row>
    <row r="8" spans="1:9" s="28" customFormat="1">
      <c r="A8" s="46"/>
      <c r="B8" s="28" t="s">
        <v>68</v>
      </c>
      <c r="C8" s="47"/>
      <c r="D8" s="47"/>
      <c r="E8" s="47"/>
      <c r="F8" s="47"/>
      <c r="G8" s="47"/>
      <c r="H8" s="47"/>
      <c r="I8" s="46"/>
    </row>
    <row r="9" spans="1:9" s="28" customFormat="1">
      <c r="A9" s="46">
        <v>4</v>
      </c>
      <c r="B9" s="28" t="s">
        <v>1226</v>
      </c>
      <c r="G9" s="47"/>
      <c r="H9" s="47"/>
      <c r="I9" s="46">
        <v>6</v>
      </c>
    </row>
    <row r="10" spans="1:9" s="28" customFormat="1">
      <c r="A10" s="46">
        <v>5</v>
      </c>
      <c r="B10" s="28" t="s">
        <v>1177</v>
      </c>
      <c r="C10" s="47"/>
      <c r="D10" s="47"/>
      <c r="E10" s="47"/>
      <c r="F10" s="47"/>
      <c r="G10" s="47"/>
      <c r="H10" s="47"/>
      <c r="I10" s="46">
        <v>8</v>
      </c>
    </row>
    <row r="11" spans="1:9" s="28" customFormat="1">
      <c r="A11" s="46">
        <v>6</v>
      </c>
      <c r="B11" s="28" t="s">
        <v>1178</v>
      </c>
      <c r="C11" s="47"/>
      <c r="D11" s="47"/>
      <c r="E11" s="47"/>
      <c r="F11" s="47"/>
      <c r="G11" s="47"/>
      <c r="H11" s="47"/>
      <c r="I11" s="46">
        <v>16</v>
      </c>
    </row>
    <row r="12" spans="1:9" s="28" customFormat="1">
      <c r="A12" s="46">
        <v>7</v>
      </c>
      <c r="B12" s="28" t="s">
        <v>437</v>
      </c>
      <c r="C12" s="47"/>
      <c r="D12" s="47"/>
      <c r="E12" s="47"/>
      <c r="F12" s="47"/>
      <c r="G12" s="47"/>
      <c r="H12" s="47"/>
      <c r="I12" s="46">
        <v>17</v>
      </c>
    </row>
    <row r="13" spans="1:9" s="28" customFormat="1">
      <c r="A13" s="46">
        <v>8</v>
      </c>
      <c r="B13" s="28" t="s">
        <v>1179</v>
      </c>
      <c r="C13" s="47"/>
      <c r="D13" s="47"/>
      <c r="E13" s="47"/>
      <c r="F13" s="47"/>
      <c r="G13" s="47"/>
      <c r="H13" s="47"/>
      <c r="I13" s="46">
        <v>19</v>
      </c>
    </row>
    <row r="14" spans="1:9" s="28" customFormat="1">
      <c r="A14" s="46">
        <v>9</v>
      </c>
      <c r="B14" s="28" t="s">
        <v>438</v>
      </c>
      <c r="C14" s="47"/>
      <c r="D14" s="47"/>
      <c r="E14" s="47"/>
      <c r="F14" s="47"/>
      <c r="G14" s="47"/>
      <c r="H14" s="47"/>
      <c r="I14" s="46">
        <v>20</v>
      </c>
    </row>
    <row r="15" spans="1:9" s="28" customFormat="1">
      <c r="A15" s="46">
        <v>10</v>
      </c>
      <c r="B15" s="28" t="s">
        <v>439</v>
      </c>
      <c r="C15" s="47"/>
      <c r="D15" s="47"/>
      <c r="E15" s="47"/>
      <c r="F15" s="47"/>
      <c r="G15" s="47"/>
      <c r="H15" s="47"/>
      <c r="I15" s="46">
        <v>26</v>
      </c>
    </row>
    <row r="16" spans="1:9" s="28" customFormat="1">
      <c r="A16" s="46">
        <v>11</v>
      </c>
      <c r="B16" s="28" t="s">
        <v>440</v>
      </c>
      <c r="C16" s="47"/>
      <c r="D16" s="47"/>
      <c r="E16" s="47"/>
      <c r="F16" s="47"/>
      <c r="G16" s="47"/>
      <c r="H16" s="47"/>
      <c r="I16" s="46">
        <v>28</v>
      </c>
    </row>
    <row r="17" spans="1:9" s="28" customFormat="1">
      <c r="A17" s="46">
        <v>12</v>
      </c>
      <c r="B17" s="28" t="s">
        <v>1205</v>
      </c>
      <c r="C17" s="47"/>
      <c r="D17" s="47"/>
      <c r="E17" s="47"/>
      <c r="F17" s="47"/>
      <c r="G17" s="47"/>
      <c r="H17" s="47"/>
      <c r="I17" s="46">
        <v>30</v>
      </c>
    </row>
    <row r="18" spans="1:9" s="28" customFormat="1">
      <c r="A18" s="46">
        <v>13</v>
      </c>
      <c r="B18" s="28" t="s">
        <v>1206</v>
      </c>
      <c r="C18" s="47"/>
      <c r="D18" s="47"/>
      <c r="E18" s="47"/>
      <c r="F18" s="47"/>
      <c r="G18" s="47"/>
      <c r="H18" s="47"/>
      <c r="I18" s="46">
        <v>32</v>
      </c>
    </row>
    <row r="19" spans="1:9" s="28" customFormat="1">
      <c r="A19" s="28">
        <v>14</v>
      </c>
      <c r="B19" s="28" t="s">
        <v>441</v>
      </c>
      <c r="C19" s="47"/>
      <c r="D19" s="47"/>
      <c r="E19" s="47"/>
      <c r="F19" s="47"/>
      <c r="G19" s="47"/>
      <c r="H19" s="47"/>
      <c r="I19" s="46">
        <v>169</v>
      </c>
    </row>
    <row r="20" spans="1:9" s="28" customFormat="1">
      <c r="A20" s="46"/>
      <c r="C20" s="47"/>
      <c r="D20" s="47"/>
      <c r="E20" s="47"/>
      <c r="F20" s="47"/>
      <c r="G20" s="47"/>
      <c r="H20" s="47"/>
      <c r="I20" s="46"/>
    </row>
    <row r="21" spans="1:9" s="28" customFormat="1">
      <c r="A21" s="46"/>
      <c r="C21" s="47"/>
      <c r="D21" s="47"/>
      <c r="E21" s="47"/>
      <c r="F21" s="47"/>
      <c r="G21" s="47"/>
      <c r="H21" s="47"/>
      <c r="I21" s="46"/>
    </row>
    <row r="22" spans="1:9" s="28" customFormat="1">
      <c r="A22" s="48"/>
      <c r="B22" s="47"/>
      <c r="C22" s="47"/>
      <c r="D22" s="47"/>
      <c r="E22" s="47"/>
      <c r="F22" s="47"/>
      <c r="G22" s="47"/>
      <c r="H22" s="47"/>
      <c r="I22" s="46"/>
    </row>
    <row r="23" spans="1:9" s="28" customFormat="1">
      <c r="A23" s="48"/>
      <c r="B23" s="49"/>
      <c r="C23" s="47"/>
      <c r="D23" s="47"/>
      <c r="E23" s="47"/>
      <c r="F23" s="47"/>
      <c r="G23" s="47"/>
      <c r="H23" s="47"/>
      <c r="I23" s="46"/>
    </row>
    <row r="24" spans="1:9" s="28" customFormat="1">
      <c r="A24" s="46"/>
      <c r="B24" s="51"/>
      <c r="C24" s="51"/>
      <c r="D24" s="51"/>
      <c r="E24" s="51"/>
      <c r="F24" s="51"/>
      <c r="G24" s="47"/>
      <c r="H24" s="47"/>
      <c r="I24" s="46"/>
    </row>
    <row r="25" spans="1:9" s="28" customFormat="1">
      <c r="A25" s="46"/>
      <c r="C25" s="47"/>
      <c r="D25" s="47"/>
      <c r="E25" s="47"/>
      <c r="F25" s="47"/>
      <c r="G25" s="47"/>
      <c r="H25" s="47"/>
      <c r="I25" s="46"/>
    </row>
    <row r="26" spans="1:9" s="28" customFormat="1">
      <c r="A26" s="46"/>
      <c r="C26" s="47"/>
      <c r="D26" s="47"/>
      <c r="E26" s="47"/>
      <c r="F26" s="47"/>
      <c r="G26" s="47"/>
      <c r="H26" s="47"/>
      <c r="I26" s="46"/>
    </row>
    <row r="27" spans="1:9" s="28" customFormat="1">
      <c r="A27" s="46"/>
      <c r="C27" s="47"/>
      <c r="D27" s="47"/>
      <c r="E27" s="47"/>
      <c r="F27" s="47"/>
      <c r="G27" s="47"/>
      <c r="H27" s="47"/>
      <c r="I27" s="46"/>
    </row>
    <row r="28" spans="1:9" s="28" customFormat="1">
      <c r="A28" s="46"/>
      <c r="C28" s="47"/>
      <c r="D28" s="47"/>
      <c r="E28" s="47"/>
      <c r="F28" s="47"/>
      <c r="G28" s="47"/>
      <c r="H28" s="47"/>
      <c r="I28" s="46"/>
    </row>
    <row r="29" spans="1:9" s="28" customFormat="1">
      <c r="A29" s="48"/>
      <c r="B29" s="47"/>
      <c r="C29" s="47"/>
      <c r="D29" s="47"/>
      <c r="E29" s="47"/>
      <c r="F29" s="47"/>
      <c r="G29" s="47"/>
      <c r="H29" s="47"/>
      <c r="I29" s="46"/>
    </row>
    <row r="30" spans="1:9" s="28" customFormat="1">
      <c r="A30" s="48"/>
      <c r="B30" s="47"/>
      <c r="C30" s="47"/>
      <c r="D30" s="47"/>
      <c r="E30" s="47"/>
      <c r="F30" s="47"/>
      <c r="G30" s="47"/>
      <c r="H30" s="47"/>
      <c r="I30" s="46"/>
    </row>
    <row r="31" spans="1:9" s="28" customFormat="1">
      <c r="A31" s="48"/>
      <c r="B31" s="47"/>
      <c r="C31" s="47"/>
      <c r="D31" s="47"/>
      <c r="E31" s="47"/>
      <c r="F31" s="47"/>
      <c r="G31" s="47"/>
      <c r="H31" s="47"/>
      <c r="I31" s="46"/>
    </row>
    <row r="32" spans="1:9" s="28" customFormat="1">
      <c r="A32" s="48"/>
      <c r="B32" s="47"/>
      <c r="C32" s="47"/>
      <c r="D32" s="47"/>
      <c r="E32" s="47"/>
      <c r="F32" s="47"/>
      <c r="G32" s="47"/>
      <c r="H32" s="47"/>
      <c r="I32" s="46"/>
    </row>
    <row r="33" spans="1:9" s="28" customFormat="1">
      <c r="A33" s="48"/>
      <c r="B33" s="47"/>
      <c r="C33" s="47"/>
      <c r="D33" s="47"/>
      <c r="E33" s="47"/>
      <c r="F33" s="47"/>
      <c r="G33" s="47"/>
      <c r="H33" s="47"/>
      <c r="I33" s="46"/>
    </row>
    <row r="34" spans="1:9" s="28" customFormat="1">
      <c r="A34" s="48"/>
      <c r="B34" s="47"/>
      <c r="C34" s="47"/>
      <c r="D34" s="47"/>
      <c r="E34" s="47"/>
      <c r="F34" s="47"/>
      <c r="G34" s="47"/>
      <c r="H34" s="47"/>
      <c r="I34" s="46"/>
    </row>
    <row r="35" spans="1:9" s="28" customFormat="1">
      <c r="A35" s="47"/>
      <c r="B35" s="47"/>
      <c r="C35" s="47"/>
      <c r="D35" s="47"/>
      <c r="E35" s="47"/>
      <c r="F35" s="47"/>
      <c r="G35" s="47"/>
      <c r="H35" s="47"/>
      <c r="I35" s="47"/>
    </row>
    <row r="36" spans="1:9" s="28" customFormat="1">
      <c r="A36" s="47"/>
      <c r="B36" s="47"/>
      <c r="C36" s="47"/>
      <c r="D36" s="47"/>
      <c r="E36" s="47"/>
      <c r="F36" s="47"/>
      <c r="G36" s="47"/>
      <c r="H36" s="47"/>
      <c r="I36" s="47"/>
    </row>
    <row r="37" spans="1:9" s="28" customFormat="1">
      <c r="A37" s="47"/>
      <c r="B37" s="47"/>
      <c r="C37" s="47"/>
      <c r="D37" s="47"/>
      <c r="E37" s="47"/>
      <c r="F37" s="47"/>
      <c r="G37" s="47"/>
      <c r="H37" s="47"/>
      <c r="I37" s="47"/>
    </row>
    <row r="38" spans="1:9" s="28" customFormat="1">
      <c r="A38" s="47"/>
      <c r="B38" s="47"/>
      <c r="C38" s="47"/>
      <c r="D38" s="47"/>
      <c r="E38" s="47"/>
      <c r="F38" s="47"/>
      <c r="G38" s="47"/>
      <c r="H38" s="47"/>
      <c r="I38" s="47"/>
    </row>
    <row r="39" spans="1:9" s="28" customFormat="1">
      <c r="A39" s="47"/>
      <c r="B39" s="47"/>
      <c r="C39" s="47"/>
      <c r="D39" s="47"/>
      <c r="E39" s="47"/>
      <c r="F39" s="47"/>
      <c r="G39" s="47"/>
      <c r="H39" s="47"/>
      <c r="I39" s="47"/>
    </row>
    <row r="40" spans="1:9" s="28" customFormat="1">
      <c r="A40" s="47"/>
      <c r="B40" s="47"/>
      <c r="C40" s="47"/>
      <c r="D40" s="47"/>
      <c r="E40" s="47"/>
      <c r="F40" s="47"/>
      <c r="G40" s="47"/>
      <c r="H40" s="47"/>
      <c r="I40" s="47"/>
    </row>
    <row r="41" spans="1:9" s="28" customFormat="1">
      <c r="A41" s="47"/>
      <c r="B41" s="47"/>
      <c r="C41" s="47"/>
      <c r="D41" s="47"/>
      <c r="E41" s="47"/>
      <c r="F41" s="47"/>
      <c r="G41" s="47"/>
      <c r="H41" s="47"/>
      <c r="I41" s="47"/>
    </row>
    <row r="42" spans="1:9" s="28" customFormat="1">
      <c r="A42" s="47"/>
      <c r="B42" s="47"/>
      <c r="C42" s="47"/>
      <c r="D42" s="47"/>
      <c r="E42" s="47"/>
      <c r="F42" s="47"/>
      <c r="G42" s="47"/>
      <c r="H42" s="47"/>
      <c r="I42" s="47"/>
    </row>
    <row r="43" spans="1:9" s="28" customFormat="1">
      <c r="A43" s="47"/>
      <c r="B43" s="47"/>
      <c r="C43" s="47"/>
      <c r="D43" s="47"/>
      <c r="E43" s="47"/>
      <c r="F43" s="47"/>
      <c r="G43" s="47"/>
      <c r="H43" s="47"/>
      <c r="I43" s="47"/>
    </row>
    <row r="44" spans="1:9" s="28" customFormat="1">
      <c r="A44" s="51"/>
      <c r="B44" s="51"/>
      <c r="C44" s="51"/>
      <c r="D44" s="51"/>
      <c r="E44" s="51"/>
      <c r="F44" s="51"/>
      <c r="G44" s="51"/>
      <c r="H44" s="51"/>
      <c r="I44" s="51"/>
    </row>
    <row r="45" spans="1:9" s="28" customFormat="1">
      <c r="A45" s="51"/>
      <c r="B45" s="51"/>
      <c r="C45" s="51"/>
      <c r="D45" s="51"/>
      <c r="E45" s="51"/>
      <c r="F45" s="51"/>
      <c r="G45" s="51"/>
      <c r="H45" s="51"/>
      <c r="I45" s="51"/>
    </row>
    <row r="46" spans="1:9" s="28" customFormat="1">
      <c r="A46" s="51"/>
      <c r="B46" s="51"/>
      <c r="C46" s="51"/>
      <c r="D46" s="51"/>
      <c r="E46" s="51"/>
      <c r="F46" s="51"/>
      <c r="G46" s="51"/>
      <c r="H46" s="51"/>
      <c r="I46" s="51"/>
    </row>
    <row r="47" spans="1:9" s="28" customFormat="1">
      <c r="A47" s="51"/>
      <c r="B47" s="51"/>
      <c r="C47" s="51"/>
      <c r="D47" s="51"/>
      <c r="E47" s="51"/>
      <c r="F47" s="51"/>
      <c r="G47" s="51"/>
      <c r="H47" s="51"/>
      <c r="I47" s="51"/>
    </row>
    <row r="48" spans="1:9" s="28" customFormat="1">
      <c r="A48" s="51"/>
      <c r="B48" s="51"/>
      <c r="C48" s="51"/>
      <c r="D48" s="51"/>
      <c r="E48" s="51"/>
      <c r="F48" s="51"/>
      <c r="G48" s="51"/>
      <c r="H48" s="51"/>
      <c r="I48" s="51"/>
    </row>
    <row r="49" spans="1:9" s="28" customFormat="1">
      <c r="A49" s="51"/>
      <c r="B49" s="51"/>
      <c r="C49" s="51"/>
      <c r="D49" s="51"/>
      <c r="E49" s="51"/>
      <c r="F49" s="51"/>
      <c r="G49" s="51"/>
      <c r="H49" s="51"/>
      <c r="I49" s="51"/>
    </row>
    <row r="50" spans="1:9" s="28" customFormat="1">
      <c r="A50" s="51"/>
      <c r="B50" s="51"/>
      <c r="C50" s="51"/>
      <c r="D50" s="51"/>
      <c r="E50" s="51"/>
      <c r="F50" s="51"/>
      <c r="G50" s="51"/>
      <c r="H50" s="51"/>
      <c r="I50" s="51"/>
    </row>
    <row r="51" spans="1:9" s="28" customFormat="1">
      <c r="A51" s="51"/>
      <c r="B51" s="51"/>
      <c r="C51" s="51"/>
      <c r="D51" s="51"/>
      <c r="E51" s="51"/>
      <c r="F51" s="51"/>
      <c r="G51" s="51"/>
      <c r="H51" s="51"/>
      <c r="I51" s="51"/>
    </row>
    <row r="52" spans="1:9" s="28" customFormat="1">
      <c r="A52" s="51"/>
      <c r="B52" s="51"/>
      <c r="C52" s="51"/>
      <c r="D52" s="51"/>
      <c r="E52" s="51"/>
      <c r="F52" s="51"/>
      <c r="G52" s="51"/>
      <c r="H52" s="51"/>
      <c r="I52" s="51"/>
    </row>
    <row r="53" spans="1:9" s="28" customFormat="1">
      <c r="A53" s="51"/>
      <c r="B53" s="51"/>
      <c r="C53" s="51"/>
      <c r="D53" s="51"/>
      <c r="E53" s="51"/>
      <c r="F53" s="51"/>
      <c r="G53" s="51"/>
      <c r="H53" s="51"/>
      <c r="I53" s="51"/>
    </row>
    <row r="54" spans="1:9" s="28" customFormat="1">
      <c r="A54" s="51"/>
      <c r="B54" s="51"/>
      <c r="C54" s="51"/>
      <c r="D54" s="51"/>
      <c r="E54" s="51"/>
      <c r="F54" s="51"/>
      <c r="G54" s="51"/>
      <c r="H54" s="51"/>
      <c r="I54" s="51"/>
    </row>
    <row r="55" spans="1:9" s="28" customFormat="1">
      <c r="A55" s="51"/>
      <c r="B55" s="51"/>
      <c r="C55" s="51"/>
      <c r="D55" s="51"/>
      <c r="E55" s="51"/>
      <c r="F55" s="51"/>
      <c r="G55" s="51"/>
      <c r="H55" s="51"/>
      <c r="I55" s="51"/>
    </row>
    <row r="56" spans="1:9" s="28" customFormat="1">
      <c r="A56" s="51"/>
      <c r="B56" s="51"/>
      <c r="C56" s="51"/>
      <c r="D56" s="51"/>
      <c r="E56" s="51"/>
      <c r="F56" s="51"/>
      <c r="G56" s="51"/>
      <c r="H56" s="51"/>
      <c r="I56" s="51"/>
    </row>
    <row r="57" spans="1:9" s="28" customFormat="1">
      <c r="A57" s="51"/>
      <c r="B57" s="51"/>
      <c r="C57" s="51"/>
      <c r="D57" s="51"/>
      <c r="E57" s="51"/>
      <c r="F57" s="51"/>
      <c r="G57" s="51"/>
      <c r="H57" s="51"/>
      <c r="I57" s="51"/>
    </row>
    <row r="58" spans="1:9" s="28" customFormat="1">
      <c r="A58" s="51"/>
      <c r="B58" s="51"/>
      <c r="C58" s="51"/>
      <c r="D58" s="51"/>
      <c r="E58" s="51"/>
      <c r="F58" s="51"/>
      <c r="G58" s="51"/>
      <c r="H58" s="51"/>
      <c r="I58" s="51"/>
    </row>
    <row r="59" spans="1:9" s="28" customFormat="1">
      <c r="A59" s="51"/>
      <c r="B59" s="51"/>
      <c r="C59" s="51"/>
      <c r="D59" s="51"/>
      <c r="E59" s="51"/>
      <c r="F59" s="51"/>
      <c r="G59" s="51"/>
      <c r="H59" s="51"/>
      <c r="I59" s="51"/>
    </row>
    <row r="60" spans="1:9" s="28" customFormat="1">
      <c r="A60" s="51"/>
      <c r="B60" s="51"/>
      <c r="C60" s="51"/>
      <c r="D60" s="51"/>
      <c r="E60" s="51"/>
      <c r="F60" s="51"/>
      <c r="G60" s="51"/>
      <c r="H60" s="51"/>
      <c r="I60" s="51"/>
    </row>
    <row r="61" spans="1:9" s="28" customFormat="1">
      <c r="A61" s="51"/>
      <c r="B61" s="51"/>
      <c r="C61" s="51"/>
      <c r="D61" s="51"/>
      <c r="E61" s="51"/>
      <c r="F61" s="51"/>
      <c r="G61" s="51"/>
      <c r="H61" s="51"/>
      <c r="I61" s="51"/>
    </row>
    <row r="62" spans="1:9" s="28" customFormat="1">
      <c r="A62" s="51"/>
      <c r="B62" s="51"/>
      <c r="C62" s="51"/>
      <c r="D62" s="51"/>
      <c r="E62" s="51"/>
      <c r="F62" s="51"/>
      <c r="G62" s="51"/>
      <c r="H62" s="51"/>
      <c r="I62" s="51"/>
    </row>
    <row r="63" spans="1:9" s="28" customFormat="1">
      <c r="A63" s="51"/>
      <c r="B63" s="51"/>
      <c r="C63" s="51"/>
      <c r="D63" s="51"/>
      <c r="E63" s="51"/>
      <c r="F63" s="51"/>
      <c r="G63" s="51"/>
      <c r="H63" s="51"/>
      <c r="I63" s="51"/>
    </row>
    <row r="64" spans="1:9" s="28" customFormat="1">
      <c r="A64" s="51"/>
      <c r="B64" s="51"/>
      <c r="C64" s="51"/>
      <c r="D64" s="51"/>
      <c r="E64" s="51"/>
      <c r="F64" s="51"/>
      <c r="G64" s="51"/>
      <c r="H64" s="51"/>
      <c r="I64" s="51"/>
    </row>
    <row r="65" spans="1:9" s="28" customFormat="1">
      <c r="A65" s="51"/>
      <c r="B65" s="51"/>
      <c r="C65" s="51"/>
      <c r="D65" s="51"/>
      <c r="E65" s="51"/>
      <c r="F65" s="51"/>
      <c r="G65" s="51"/>
      <c r="H65" s="51"/>
      <c r="I65" s="51"/>
    </row>
    <row r="66" spans="1:9" s="28" customFormat="1">
      <c r="A66" s="51"/>
      <c r="B66" s="51"/>
      <c r="C66" s="51"/>
      <c r="D66" s="51"/>
      <c r="E66" s="51"/>
      <c r="F66" s="51"/>
      <c r="G66" s="51"/>
      <c r="H66" s="51"/>
      <c r="I66" s="51"/>
    </row>
    <row r="67" spans="1:9" s="28" customFormat="1">
      <c r="A67" s="51"/>
      <c r="B67" s="51"/>
      <c r="C67" s="51"/>
      <c r="D67" s="51"/>
      <c r="E67" s="51"/>
      <c r="F67" s="51"/>
      <c r="G67" s="51"/>
      <c r="H67" s="51"/>
      <c r="I67" s="51"/>
    </row>
    <row r="68" spans="1:9" s="28" customFormat="1">
      <c r="A68" s="51"/>
      <c r="B68" s="51"/>
      <c r="C68" s="51"/>
      <c r="D68" s="51"/>
      <c r="E68" s="51"/>
      <c r="F68" s="51"/>
      <c r="G68" s="51"/>
      <c r="H68" s="51"/>
      <c r="I68" s="51"/>
    </row>
    <row r="69" spans="1:9" s="28" customFormat="1">
      <c r="A69" s="51"/>
      <c r="B69" s="51"/>
      <c r="C69" s="51"/>
      <c r="D69" s="51"/>
      <c r="E69" s="51"/>
      <c r="F69" s="51"/>
      <c r="G69" s="51"/>
      <c r="H69" s="51"/>
      <c r="I69" s="51"/>
    </row>
    <row r="70" spans="1:9" s="28" customFormat="1">
      <c r="A70" s="51"/>
      <c r="B70" s="51"/>
      <c r="C70" s="51"/>
      <c r="D70" s="51"/>
      <c r="E70" s="51"/>
      <c r="F70" s="51"/>
      <c r="G70" s="51"/>
      <c r="H70" s="51"/>
      <c r="I70" s="51"/>
    </row>
    <row r="71" spans="1:9" s="28" customFormat="1">
      <c r="A71" s="51"/>
      <c r="B71" s="51"/>
      <c r="C71" s="51"/>
      <c r="D71" s="51"/>
      <c r="E71" s="51"/>
      <c r="F71" s="51"/>
      <c r="G71" s="51"/>
      <c r="H71" s="51"/>
      <c r="I71" s="51"/>
    </row>
    <row r="72" spans="1:9" s="28" customFormat="1">
      <c r="A72" s="51"/>
      <c r="B72" s="51"/>
      <c r="C72" s="51"/>
      <c r="D72" s="51"/>
      <c r="E72" s="51"/>
      <c r="F72" s="51"/>
      <c r="G72" s="51"/>
      <c r="H72" s="51"/>
      <c r="I72" s="51"/>
    </row>
    <row r="73" spans="1:9" s="28" customFormat="1">
      <c r="A73" s="51"/>
      <c r="B73" s="51"/>
      <c r="C73" s="51"/>
      <c r="D73" s="51"/>
      <c r="E73" s="51"/>
      <c r="F73" s="51"/>
      <c r="G73" s="51"/>
      <c r="H73" s="51"/>
      <c r="I73" s="51"/>
    </row>
    <row r="74" spans="1:9" s="28" customFormat="1">
      <c r="A74" s="51"/>
      <c r="B74" s="51"/>
      <c r="C74" s="51"/>
      <c r="D74" s="51"/>
      <c r="E74" s="51"/>
      <c r="F74" s="51"/>
      <c r="G74" s="51"/>
      <c r="H74" s="51"/>
      <c r="I74" s="51"/>
    </row>
    <row r="75" spans="1:9" s="28" customFormat="1">
      <c r="A75" s="51"/>
      <c r="B75" s="51"/>
      <c r="C75" s="51"/>
      <c r="D75" s="51"/>
      <c r="E75" s="51"/>
      <c r="F75" s="51"/>
      <c r="G75" s="51"/>
      <c r="H75" s="51"/>
      <c r="I75" s="51"/>
    </row>
  </sheetData>
  <mergeCells count="2">
    <mergeCell ref="A2:I2"/>
    <mergeCell ref="B4:H4"/>
  </mergeCells>
  <phoneticPr fontId="4" type="noConversion"/>
  <pageMargins left="1.1811023622047245" right="0.78740157480314965" top="0.78740157480314965" bottom="0.78740157480314965" header="0.19685039370078741" footer="0.19685039370078741"/>
  <pageSetup paperSize="9" firstPageNumber="6" orientation="portrait" r:id="rId1"/>
  <headerFooter alignWithMargins="0">
    <oddFooter>&amp;R&amp;6Jin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44"/>
  <sheetViews>
    <sheetView showGridLines="0" topLeftCell="A22" zoomScale="80" zoomScaleNormal="80" zoomScaleSheetLayoutView="96" workbookViewId="0">
      <selection activeCell="C7" sqref="C7"/>
    </sheetView>
  </sheetViews>
  <sheetFormatPr defaultColWidth="9" defaultRowHeight="21"/>
  <cols>
    <col min="1" max="1" width="3.08984375" style="42" customWidth="1"/>
    <col min="2" max="2" width="4.08984375" style="42" customWidth="1"/>
    <col min="3" max="3" width="5.08984375" style="42" customWidth="1"/>
    <col min="4" max="16384" width="9" style="42"/>
  </cols>
  <sheetData>
    <row r="1" spans="1:10" s="28" customFormat="1" ht="30.75">
      <c r="A1" s="1507" t="s">
        <v>67</v>
      </c>
      <c r="B1" s="1507"/>
      <c r="C1" s="1507"/>
      <c r="D1" s="1507"/>
      <c r="E1" s="1507"/>
      <c r="F1" s="1507"/>
      <c r="G1" s="1507"/>
      <c r="H1" s="1507"/>
      <c r="I1" s="1507"/>
      <c r="J1" s="1507"/>
    </row>
    <row r="2" spans="1:10" s="28" customFormat="1" ht="28.5">
      <c r="A2" s="1508" t="s">
        <v>17</v>
      </c>
      <c r="B2" s="1508"/>
      <c r="C2" s="1508"/>
      <c r="D2" s="1508"/>
      <c r="E2" s="1508"/>
      <c r="F2" s="1508"/>
      <c r="G2" s="1508"/>
      <c r="H2" s="1508"/>
      <c r="I2" s="1508"/>
      <c r="J2" s="1508"/>
    </row>
    <row r="3" spans="1:10" s="36" customFormat="1" ht="11.25"/>
    <row r="4" spans="1:10" s="38" customFormat="1" ht="26.25">
      <c r="A4" s="1505" t="s">
        <v>74</v>
      </c>
      <c r="B4" s="1505"/>
      <c r="C4" s="1505"/>
      <c r="D4" s="1505"/>
      <c r="E4" s="1505"/>
      <c r="F4" s="1505"/>
      <c r="G4" s="1505"/>
      <c r="H4" s="1505"/>
      <c r="I4" s="1505"/>
      <c r="J4" s="1505"/>
    </row>
    <row r="5" spans="1:10" s="28" customFormat="1" ht="26.25">
      <c r="A5" s="1505" t="s">
        <v>68</v>
      </c>
      <c r="B5" s="1505"/>
      <c r="C5" s="1505"/>
      <c r="D5" s="1505"/>
      <c r="E5" s="1505"/>
      <c r="F5" s="1505"/>
      <c r="G5" s="1505"/>
      <c r="H5" s="1505"/>
      <c r="I5" s="1505"/>
      <c r="J5" s="1505"/>
    </row>
    <row r="6" spans="1:10" s="28" customFormat="1" ht="26.25">
      <c r="A6" s="37"/>
      <c r="B6" s="37"/>
      <c r="C6" s="37"/>
      <c r="D6" s="37"/>
      <c r="E6" s="37"/>
      <c r="F6" s="37"/>
      <c r="G6" s="37"/>
      <c r="H6" s="37"/>
      <c r="I6" s="37"/>
      <c r="J6" s="37"/>
    </row>
    <row r="7" spans="1:10" s="28" customFormat="1" ht="23.25">
      <c r="B7" s="39" t="s">
        <v>69</v>
      </c>
    </row>
    <row r="8" spans="1:10" s="28" customFormat="1">
      <c r="B8" s="28" t="s">
        <v>395</v>
      </c>
    </row>
    <row r="9" spans="1:10" s="28" customFormat="1">
      <c r="A9" s="28" t="s">
        <v>396</v>
      </c>
    </row>
    <row r="10" spans="1:10" s="30" customFormat="1" ht="11.25"/>
    <row r="11" spans="1:10" s="28" customFormat="1" ht="23.25">
      <c r="B11" s="40" t="s">
        <v>70</v>
      </c>
    </row>
    <row r="12" spans="1:10" s="28" customFormat="1">
      <c r="B12" s="28">
        <v>1</v>
      </c>
      <c r="C12" s="28" t="s">
        <v>435</v>
      </c>
    </row>
    <row r="13" spans="1:10" s="28" customFormat="1">
      <c r="C13" s="28" t="s">
        <v>424</v>
      </c>
    </row>
    <row r="14" spans="1:10" s="28" customFormat="1">
      <c r="B14" s="28">
        <v>2</v>
      </c>
      <c r="C14" s="28" t="s">
        <v>397</v>
      </c>
    </row>
    <row r="15" spans="1:10" s="28" customFormat="1">
      <c r="B15" s="28">
        <v>3</v>
      </c>
      <c r="C15" s="28" t="s">
        <v>398</v>
      </c>
    </row>
    <row r="16" spans="1:10" s="28" customFormat="1">
      <c r="B16" s="28">
        <v>4</v>
      </c>
      <c r="C16" s="28" t="s">
        <v>399</v>
      </c>
    </row>
    <row r="17" spans="2:3" s="28" customFormat="1">
      <c r="C17" s="28" t="s">
        <v>400</v>
      </c>
    </row>
    <row r="18" spans="2:3" s="28" customFormat="1">
      <c r="B18" s="28">
        <v>5</v>
      </c>
      <c r="C18" s="28" t="s">
        <v>436</v>
      </c>
    </row>
    <row r="19" spans="2:3" s="28" customFormat="1">
      <c r="C19" s="28" t="s">
        <v>425</v>
      </c>
    </row>
    <row r="20" spans="2:3" s="28" customFormat="1">
      <c r="B20" s="28">
        <v>6</v>
      </c>
      <c r="C20" s="28" t="s">
        <v>401</v>
      </c>
    </row>
    <row r="21" spans="2:3" s="28" customFormat="1">
      <c r="B21" s="28">
        <v>7</v>
      </c>
      <c r="C21" s="28" t="s">
        <v>426</v>
      </c>
    </row>
    <row r="22" spans="2:3" s="30" customFormat="1" ht="11.25"/>
    <row r="23" spans="2:3" s="28" customFormat="1" ht="23.25">
      <c r="B23" s="41" t="s">
        <v>71</v>
      </c>
    </row>
    <row r="24" spans="2:3" s="28" customFormat="1">
      <c r="B24" s="28">
        <v>1</v>
      </c>
      <c r="C24" s="28" t="s">
        <v>365</v>
      </c>
    </row>
    <row r="25" spans="2:3" s="28" customFormat="1">
      <c r="B25" s="28">
        <v>2</v>
      </c>
      <c r="C25" s="28" t="s">
        <v>366</v>
      </c>
    </row>
    <row r="26" spans="2:3">
      <c r="B26" s="28">
        <v>3</v>
      </c>
      <c r="C26" s="28" t="s">
        <v>367</v>
      </c>
    </row>
    <row r="27" spans="2:3">
      <c r="B27" s="28">
        <v>4</v>
      </c>
      <c r="C27" s="28" t="s">
        <v>368</v>
      </c>
    </row>
    <row r="34" spans="1:10" ht="26.25">
      <c r="A34" s="1506" t="s">
        <v>1089</v>
      </c>
      <c r="B34" s="1506"/>
      <c r="C34" s="1506"/>
      <c r="D34" s="1506"/>
      <c r="E34" s="1506"/>
      <c r="F34" s="1506"/>
      <c r="G34" s="1506"/>
      <c r="H34" s="1506"/>
      <c r="I34" s="1506"/>
      <c r="J34" s="1506"/>
    </row>
    <row r="35" spans="1:10" ht="26.25">
      <c r="A35" s="1505"/>
      <c r="B35" s="1505"/>
      <c r="C35" s="1505"/>
      <c r="D35" s="1505"/>
      <c r="E35" s="1505"/>
      <c r="F35" s="1505"/>
      <c r="G35" s="1505"/>
      <c r="H35" s="1505"/>
      <c r="I35" s="1505"/>
      <c r="J35" s="1505"/>
    </row>
    <row r="36" spans="1:10">
      <c r="A36" s="28"/>
      <c r="D36" s="42" t="s">
        <v>955</v>
      </c>
    </row>
    <row r="37" spans="1:10">
      <c r="A37" s="28"/>
      <c r="D37" s="42" t="s">
        <v>1090</v>
      </c>
    </row>
    <row r="38" spans="1:10">
      <c r="D38" s="42" t="s">
        <v>1091</v>
      </c>
    </row>
    <row r="41" spans="1:10" ht="26.25">
      <c r="A41" s="1506" t="s">
        <v>861</v>
      </c>
      <c r="B41" s="1506"/>
      <c r="C41" s="1506"/>
      <c r="D41" s="1506"/>
      <c r="E41" s="1506"/>
      <c r="F41" s="1506"/>
      <c r="G41" s="1506"/>
      <c r="H41" s="1506"/>
      <c r="I41" s="1506"/>
      <c r="J41" s="1506"/>
    </row>
    <row r="42" spans="1:10" ht="26.25">
      <c r="A42" s="1505" t="s">
        <v>68</v>
      </c>
      <c r="B42" s="1505"/>
      <c r="C42" s="1505"/>
      <c r="D42" s="1505"/>
      <c r="E42" s="1505"/>
      <c r="F42" s="1505"/>
      <c r="G42" s="1505"/>
      <c r="H42" s="1505"/>
      <c r="I42" s="1505"/>
      <c r="J42" s="1505"/>
    </row>
    <row r="43" spans="1:10" ht="14.25" customHeight="1">
      <c r="A43" s="37"/>
      <c r="B43" s="37"/>
      <c r="C43" s="37"/>
      <c r="D43" s="37"/>
      <c r="E43" s="37"/>
      <c r="F43" s="37"/>
      <c r="G43" s="37"/>
      <c r="H43" s="37"/>
      <c r="I43" s="37"/>
    </row>
    <row r="44" spans="1:10" ht="23.25">
      <c r="B44" s="40" t="s">
        <v>829</v>
      </c>
    </row>
    <row r="45" spans="1:10" ht="8.25" customHeight="1"/>
    <row r="46" spans="1:10">
      <c r="C46" s="28">
        <v>1</v>
      </c>
      <c r="D46" s="28" t="s">
        <v>830</v>
      </c>
    </row>
    <row r="47" spans="1:10">
      <c r="C47" s="28">
        <v>2</v>
      </c>
      <c r="D47" s="28" t="s">
        <v>831</v>
      </c>
    </row>
    <row r="48" spans="1:10">
      <c r="C48" s="28">
        <v>3</v>
      </c>
      <c r="D48" s="28" t="s">
        <v>719</v>
      </c>
    </row>
    <row r="49" spans="3:4">
      <c r="C49" s="28">
        <v>4</v>
      </c>
      <c r="D49" s="28" t="s">
        <v>832</v>
      </c>
    </row>
    <row r="50" spans="3:4">
      <c r="C50" s="28">
        <v>5</v>
      </c>
      <c r="D50" s="28" t="s">
        <v>922</v>
      </c>
    </row>
    <row r="51" spans="3:4">
      <c r="C51" s="28">
        <v>6</v>
      </c>
      <c r="D51" s="28" t="s">
        <v>923</v>
      </c>
    </row>
    <row r="52" spans="3:4">
      <c r="C52" s="28">
        <v>7</v>
      </c>
      <c r="D52" s="28" t="s">
        <v>924</v>
      </c>
    </row>
    <row r="53" spans="3:4">
      <c r="C53" s="28">
        <v>8</v>
      </c>
      <c r="D53" s="28" t="s">
        <v>836</v>
      </c>
    </row>
    <row r="54" spans="3:4">
      <c r="C54" s="28"/>
      <c r="D54" s="28" t="s">
        <v>837</v>
      </c>
    </row>
    <row r="55" spans="3:4">
      <c r="C55" s="28"/>
      <c r="D55" s="28" t="s">
        <v>925</v>
      </c>
    </row>
    <row r="56" spans="3:4">
      <c r="C56" s="28">
        <v>9</v>
      </c>
      <c r="D56" s="28" t="s">
        <v>839</v>
      </c>
    </row>
    <row r="57" spans="3:4">
      <c r="C57" s="28">
        <v>10</v>
      </c>
      <c r="D57" s="28" t="s">
        <v>926</v>
      </c>
    </row>
    <row r="58" spans="3:4">
      <c r="C58" s="28">
        <v>11</v>
      </c>
      <c r="D58" s="28" t="s">
        <v>841</v>
      </c>
    </row>
    <row r="59" spans="3:4">
      <c r="C59" s="28">
        <v>12</v>
      </c>
      <c r="D59" s="28" t="s">
        <v>927</v>
      </c>
    </row>
    <row r="60" spans="3:4">
      <c r="C60" s="28">
        <v>13</v>
      </c>
      <c r="D60" s="28" t="s">
        <v>843</v>
      </c>
    </row>
    <row r="61" spans="3:4">
      <c r="C61" s="28"/>
      <c r="D61" s="28" t="s">
        <v>928</v>
      </c>
    </row>
    <row r="62" spans="3:4">
      <c r="C62" s="28">
        <v>14</v>
      </c>
      <c r="D62" s="28" t="s">
        <v>914</v>
      </c>
    </row>
    <row r="63" spans="3:4">
      <c r="D63" s="28" t="s">
        <v>845</v>
      </c>
    </row>
    <row r="64" spans="3:4">
      <c r="D64" s="28" t="s">
        <v>929</v>
      </c>
    </row>
    <row r="65" spans="2:9">
      <c r="C65" s="28">
        <v>15</v>
      </c>
      <c r="D65" s="28" t="s">
        <v>847</v>
      </c>
    </row>
    <row r="66" spans="2:9">
      <c r="C66" s="28">
        <v>16</v>
      </c>
      <c r="D66" s="28" t="s">
        <v>930</v>
      </c>
    </row>
    <row r="68" spans="2:9" ht="23.25">
      <c r="B68" s="40" t="s">
        <v>849</v>
      </c>
      <c r="D68" s="28"/>
      <c r="E68" s="28"/>
      <c r="F68" s="28"/>
      <c r="G68" s="28"/>
      <c r="H68" s="28"/>
      <c r="I68" s="28"/>
    </row>
    <row r="69" spans="2:9" ht="12" customHeight="1">
      <c r="B69" s="28"/>
      <c r="D69" s="28"/>
      <c r="E69" s="28"/>
      <c r="F69" s="28"/>
      <c r="G69" s="28"/>
      <c r="H69" s="28"/>
      <c r="I69" s="28"/>
    </row>
    <row r="70" spans="2:9">
      <c r="B70" s="28"/>
      <c r="C70" s="28">
        <v>1</v>
      </c>
      <c r="D70" s="28" t="s">
        <v>850</v>
      </c>
      <c r="E70" s="28"/>
      <c r="F70" s="28"/>
      <c r="G70" s="28"/>
      <c r="H70" s="28"/>
      <c r="I70" s="28"/>
    </row>
    <row r="71" spans="2:9">
      <c r="B71" s="28"/>
      <c r="C71" s="28">
        <v>2</v>
      </c>
      <c r="D71" s="28" t="s">
        <v>851</v>
      </c>
      <c r="E71" s="28"/>
      <c r="F71" s="28"/>
      <c r="G71" s="28"/>
      <c r="H71" s="28"/>
      <c r="I71" s="28"/>
    </row>
    <row r="72" spans="2:9">
      <c r="B72" s="28"/>
      <c r="C72" s="28">
        <v>3</v>
      </c>
      <c r="D72" s="28" t="s">
        <v>852</v>
      </c>
      <c r="E72" s="28"/>
      <c r="F72" s="28"/>
      <c r="G72" s="28"/>
      <c r="H72" s="28"/>
      <c r="I72" s="28"/>
    </row>
    <row r="73" spans="2:9">
      <c r="B73" s="28"/>
      <c r="C73" s="28">
        <v>4</v>
      </c>
      <c r="D73" s="28" t="s">
        <v>853</v>
      </c>
      <c r="E73" s="28"/>
      <c r="F73" s="28"/>
      <c r="G73" s="28"/>
      <c r="H73" s="28"/>
      <c r="I73" s="28"/>
    </row>
    <row r="74" spans="2:9">
      <c r="B74" s="28"/>
      <c r="C74" s="28">
        <v>5</v>
      </c>
      <c r="D74" s="28" t="s">
        <v>854</v>
      </c>
      <c r="E74" s="28"/>
      <c r="F74" s="28"/>
      <c r="G74" s="28"/>
      <c r="H74" s="28"/>
      <c r="I74" s="28"/>
    </row>
    <row r="75" spans="2:9">
      <c r="B75" s="28"/>
      <c r="C75" s="28">
        <v>6</v>
      </c>
      <c r="D75" s="28" t="s">
        <v>855</v>
      </c>
      <c r="E75" s="28"/>
      <c r="F75" s="28"/>
      <c r="G75" s="28"/>
      <c r="H75" s="28"/>
      <c r="I75" s="28"/>
    </row>
    <row r="76" spans="2:9">
      <c r="B76" s="28"/>
      <c r="C76" s="28">
        <v>7</v>
      </c>
      <c r="D76" s="28" t="s">
        <v>856</v>
      </c>
      <c r="E76" s="28"/>
      <c r="F76" s="28"/>
      <c r="G76" s="28"/>
      <c r="H76" s="28"/>
      <c r="I76" s="28"/>
    </row>
    <row r="77" spans="2:9">
      <c r="B77" s="28"/>
      <c r="C77" s="28">
        <v>8</v>
      </c>
      <c r="D77" s="28" t="s">
        <v>931</v>
      </c>
      <c r="E77" s="28"/>
      <c r="F77" s="28"/>
      <c r="G77" s="28"/>
      <c r="H77" s="28"/>
      <c r="I77" s="28"/>
    </row>
    <row r="78" spans="2:9">
      <c r="B78" s="28"/>
      <c r="C78" s="28">
        <v>9</v>
      </c>
      <c r="D78" s="28" t="s">
        <v>932</v>
      </c>
      <c r="E78" s="28"/>
      <c r="F78" s="28"/>
      <c r="G78" s="28"/>
      <c r="H78" s="28"/>
      <c r="I78" s="28"/>
    </row>
    <row r="79" spans="2:9">
      <c r="B79" s="28"/>
      <c r="C79" s="28">
        <v>10</v>
      </c>
      <c r="D79" s="28" t="s">
        <v>859</v>
      </c>
      <c r="E79" s="28"/>
      <c r="F79" s="28"/>
      <c r="G79" s="28"/>
      <c r="H79" s="28"/>
      <c r="I79" s="28"/>
    </row>
    <row r="80" spans="2:9">
      <c r="B80" s="28"/>
      <c r="C80" s="28">
        <v>11</v>
      </c>
      <c r="D80" s="28" t="s">
        <v>933</v>
      </c>
      <c r="E80" s="28"/>
      <c r="F80" s="28"/>
      <c r="G80" s="28"/>
      <c r="H80" s="28"/>
      <c r="I80" s="28"/>
    </row>
    <row r="81" spans="2:5">
      <c r="C81" s="28">
        <v>12</v>
      </c>
      <c r="D81" s="28" t="s">
        <v>862</v>
      </c>
      <c r="E81" s="28"/>
    </row>
    <row r="82" spans="2:5">
      <c r="C82" s="28"/>
      <c r="D82" s="28" t="s">
        <v>863</v>
      </c>
      <c r="E82" s="28"/>
    </row>
    <row r="83" spans="2:5">
      <c r="C83" s="28">
        <v>13</v>
      </c>
      <c r="D83" s="28" t="s">
        <v>934</v>
      </c>
      <c r="E83" s="28"/>
    </row>
    <row r="84" spans="2:5">
      <c r="C84" s="28"/>
      <c r="D84" s="28"/>
      <c r="E84" s="28"/>
    </row>
    <row r="85" spans="2:5" ht="23.25">
      <c r="B85" s="40" t="s">
        <v>915</v>
      </c>
      <c r="D85" s="28"/>
      <c r="E85" s="28"/>
    </row>
    <row r="86" spans="2:5" ht="23.25">
      <c r="C86" s="229" t="s">
        <v>916</v>
      </c>
      <c r="E86" s="28"/>
    </row>
    <row r="87" spans="2:5" ht="9" customHeight="1">
      <c r="D87" s="226"/>
      <c r="E87" s="28"/>
    </row>
    <row r="88" spans="2:5">
      <c r="C88" s="28">
        <v>1</v>
      </c>
      <c r="D88" s="28" t="s">
        <v>865</v>
      </c>
      <c r="E88" s="28"/>
    </row>
    <row r="89" spans="2:5">
      <c r="C89" s="28">
        <v>2</v>
      </c>
      <c r="D89" s="28" t="s">
        <v>935</v>
      </c>
      <c r="E89" s="28"/>
    </row>
    <row r="90" spans="2:5">
      <c r="C90" s="28">
        <v>3</v>
      </c>
      <c r="D90" s="28" t="s">
        <v>936</v>
      </c>
      <c r="E90" s="28"/>
    </row>
    <row r="91" spans="2:5">
      <c r="C91" s="28">
        <v>4</v>
      </c>
      <c r="D91" s="28" t="s">
        <v>868</v>
      </c>
      <c r="E91" s="28"/>
    </row>
    <row r="92" spans="2:5">
      <c r="C92" s="28"/>
      <c r="D92" s="28" t="s">
        <v>917</v>
      </c>
      <c r="E92" s="28"/>
    </row>
    <row r="93" spans="2:5">
      <c r="C93" s="28"/>
      <c r="D93" s="28" t="s">
        <v>718</v>
      </c>
      <c r="E93" s="28"/>
    </row>
    <row r="94" spans="2:5">
      <c r="C94" s="28">
        <v>5</v>
      </c>
      <c r="D94" s="28" t="s">
        <v>870</v>
      </c>
      <c r="E94" s="28"/>
    </row>
    <row r="95" spans="2:5">
      <c r="C95" s="28">
        <v>6</v>
      </c>
      <c r="D95" s="28" t="s">
        <v>937</v>
      </c>
      <c r="E95" s="28"/>
    </row>
    <row r="96" spans="2:5">
      <c r="C96" s="28">
        <v>7</v>
      </c>
      <c r="D96" s="28" t="s">
        <v>717</v>
      </c>
      <c r="E96" s="28"/>
    </row>
    <row r="97" spans="2:5">
      <c r="C97" s="28">
        <v>8</v>
      </c>
      <c r="D97" s="28" t="s">
        <v>938</v>
      </c>
      <c r="E97" s="28"/>
    </row>
    <row r="98" spans="2:5">
      <c r="D98" s="28" t="s">
        <v>873</v>
      </c>
    </row>
    <row r="99" spans="2:5">
      <c r="D99" s="28" t="s">
        <v>874</v>
      </c>
    </row>
    <row r="100" spans="2:5">
      <c r="C100" s="28">
        <v>9</v>
      </c>
      <c r="D100" s="28" t="s">
        <v>939</v>
      </c>
    </row>
    <row r="101" spans="2:5">
      <c r="C101" s="28"/>
      <c r="D101" s="28" t="s">
        <v>876</v>
      </c>
    </row>
    <row r="102" spans="2:5">
      <c r="C102" s="28">
        <v>10</v>
      </c>
      <c r="D102" s="28" t="s">
        <v>877</v>
      </c>
    </row>
    <row r="103" spans="2:5">
      <c r="C103" s="28"/>
      <c r="D103" s="28" t="s">
        <v>878</v>
      </c>
    </row>
    <row r="104" spans="2:5">
      <c r="C104" s="28"/>
      <c r="D104" s="28" t="s">
        <v>940</v>
      </c>
    </row>
    <row r="105" spans="2:5">
      <c r="C105" s="28"/>
      <c r="D105" s="28" t="s">
        <v>941</v>
      </c>
    </row>
    <row r="106" spans="2:5">
      <c r="C106" s="28"/>
      <c r="D106" s="28" t="s">
        <v>942</v>
      </c>
    </row>
    <row r="107" spans="2:5">
      <c r="C107" s="28">
        <v>11</v>
      </c>
      <c r="D107" s="28" t="s">
        <v>943</v>
      </c>
    </row>
    <row r="108" spans="2:5">
      <c r="C108" s="28">
        <v>12</v>
      </c>
      <c r="D108" s="28" t="s">
        <v>883</v>
      </c>
    </row>
    <row r="110" spans="2:5" ht="23.25">
      <c r="B110" s="40" t="s">
        <v>946</v>
      </c>
      <c r="C110" s="40"/>
      <c r="D110" s="40"/>
    </row>
    <row r="111" spans="2:5" ht="23.25">
      <c r="B111" s="40"/>
      <c r="C111" s="229" t="s">
        <v>947</v>
      </c>
      <c r="D111" s="40"/>
    </row>
    <row r="112" spans="2:5" ht="6.75" customHeight="1">
      <c r="D112" s="226"/>
    </row>
    <row r="113" spans="2:7">
      <c r="C113" s="28">
        <v>1</v>
      </c>
      <c r="D113" s="28" t="s">
        <v>944</v>
      </c>
    </row>
    <row r="114" spans="2:7">
      <c r="C114" s="28">
        <v>2</v>
      </c>
      <c r="D114" s="28" t="s">
        <v>887</v>
      </c>
    </row>
    <row r="115" spans="2:7">
      <c r="C115" s="28">
        <v>3</v>
      </c>
      <c r="D115" s="28" t="s">
        <v>888</v>
      </c>
    </row>
    <row r="116" spans="2:7">
      <c r="C116" s="28">
        <v>4</v>
      </c>
      <c r="D116" s="28" t="s">
        <v>889</v>
      </c>
    </row>
    <row r="117" spans="2:7">
      <c r="C117" s="28">
        <v>5</v>
      </c>
      <c r="D117" s="28" t="s">
        <v>890</v>
      </c>
    </row>
    <row r="118" spans="2:7">
      <c r="C118" s="28">
        <v>6</v>
      </c>
      <c r="D118" s="28" t="s">
        <v>945</v>
      </c>
    </row>
    <row r="119" spans="2:7" ht="23.25">
      <c r="B119" s="40" t="s">
        <v>891</v>
      </c>
      <c r="C119" s="40"/>
      <c r="D119" s="40"/>
    </row>
    <row r="120" spans="2:7" ht="6.75" customHeight="1"/>
    <row r="121" spans="2:7">
      <c r="C121" s="28">
        <v>1</v>
      </c>
      <c r="D121" s="28" t="s">
        <v>892</v>
      </c>
    </row>
    <row r="122" spans="2:7">
      <c r="C122" s="28">
        <v>2</v>
      </c>
      <c r="D122" s="28" t="s">
        <v>918</v>
      </c>
    </row>
    <row r="123" spans="2:7">
      <c r="C123" s="28">
        <v>3</v>
      </c>
      <c r="D123" s="28" t="s">
        <v>894</v>
      </c>
    </row>
    <row r="124" spans="2:7">
      <c r="C124" s="28">
        <v>4</v>
      </c>
      <c r="D124" s="28" t="s">
        <v>895</v>
      </c>
    </row>
    <row r="125" spans="2:7" ht="18.75" customHeight="1"/>
    <row r="126" spans="2:7" ht="23.25">
      <c r="B126" s="40" t="s">
        <v>896</v>
      </c>
      <c r="C126" s="40"/>
    </row>
    <row r="127" spans="2:7" ht="9" customHeight="1"/>
    <row r="128" spans="2:7">
      <c r="C128" s="28">
        <v>1</v>
      </c>
      <c r="D128" s="28" t="s">
        <v>897</v>
      </c>
      <c r="E128" s="28"/>
      <c r="F128" s="28"/>
      <c r="G128" s="28"/>
    </row>
    <row r="129" spans="3:7">
      <c r="C129" s="28">
        <v>2</v>
      </c>
      <c r="D129" s="28" t="s">
        <v>898</v>
      </c>
      <c r="E129" s="28"/>
      <c r="F129" s="28"/>
      <c r="G129" s="28"/>
    </row>
    <row r="130" spans="3:7">
      <c r="C130" s="28">
        <v>3</v>
      </c>
      <c r="D130" s="28" t="s">
        <v>899</v>
      </c>
      <c r="E130" s="28"/>
      <c r="F130" s="28"/>
      <c r="G130" s="28"/>
    </row>
    <row r="131" spans="3:7">
      <c r="C131" s="28">
        <v>4</v>
      </c>
      <c r="D131" s="28" t="s">
        <v>900</v>
      </c>
      <c r="E131" s="28"/>
      <c r="F131" s="28"/>
      <c r="G131" s="28"/>
    </row>
    <row r="132" spans="3:7">
      <c r="C132" s="28">
        <v>5</v>
      </c>
      <c r="D132" s="28" t="s">
        <v>901</v>
      </c>
      <c r="E132" s="28"/>
      <c r="F132" s="28"/>
      <c r="G132" s="28"/>
    </row>
    <row r="133" spans="3:7">
      <c r="C133" s="28">
        <v>6</v>
      </c>
      <c r="D133" s="28" t="s">
        <v>902</v>
      </c>
      <c r="E133" s="28"/>
      <c r="F133" s="28"/>
      <c r="G133" s="28"/>
    </row>
    <row r="134" spans="3:7">
      <c r="C134" s="28">
        <v>7</v>
      </c>
      <c r="D134" s="28" t="s">
        <v>903</v>
      </c>
      <c r="E134" s="28"/>
      <c r="F134" s="28"/>
      <c r="G134" s="28"/>
    </row>
    <row r="135" spans="3:7">
      <c r="C135" s="28">
        <v>8</v>
      </c>
      <c r="D135" s="28" t="s">
        <v>904</v>
      </c>
      <c r="E135" s="28"/>
      <c r="F135" s="28"/>
      <c r="G135" s="28"/>
    </row>
    <row r="136" spans="3:7">
      <c r="C136" s="28">
        <v>9</v>
      </c>
      <c r="D136" s="28" t="s">
        <v>905</v>
      </c>
      <c r="E136" s="28"/>
      <c r="F136" s="28"/>
      <c r="G136" s="28"/>
    </row>
    <row r="137" spans="3:7">
      <c r="C137" s="28">
        <v>10</v>
      </c>
      <c r="D137" s="28" t="s">
        <v>906</v>
      </c>
      <c r="E137" s="28"/>
      <c r="F137" s="28"/>
      <c r="G137" s="28"/>
    </row>
    <row r="138" spans="3:7">
      <c r="C138" s="28">
        <v>11</v>
      </c>
      <c r="D138" s="28" t="s">
        <v>907</v>
      </c>
    </row>
    <row r="139" spans="3:7">
      <c r="C139" s="28">
        <v>12</v>
      </c>
      <c r="D139" s="28" t="s">
        <v>908</v>
      </c>
    </row>
    <row r="140" spans="3:7">
      <c r="C140" s="28">
        <v>13</v>
      </c>
      <c r="D140" s="28" t="s">
        <v>909</v>
      </c>
    </row>
    <row r="141" spans="3:7">
      <c r="C141" s="28">
        <v>14</v>
      </c>
      <c r="D141" s="28" t="s">
        <v>910</v>
      </c>
    </row>
    <row r="142" spans="3:7">
      <c r="C142" s="28">
        <v>15</v>
      </c>
      <c r="D142" s="28" t="s">
        <v>911</v>
      </c>
    </row>
    <row r="143" spans="3:7">
      <c r="C143" s="28">
        <v>16</v>
      </c>
      <c r="D143" s="28" t="s">
        <v>912</v>
      </c>
    </row>
    <row r="144" spans="3:7">
      <c r="C144" s="28">
        <v>17</v>
      </c>
      <c r="D144" s="28" t="s">
        <v>913</v>
      </c>
    </row>
  </sheetData>
  <mergeCells count="8">
    <mergeCell ref="A42:J42"/>
    <mergeCell ref="A34:J34"/>
    <mergeCell ref="A35:J35"/>
    <mergeCell ref="A1:J1"/>
    <mergeCell ref="A2:J2"/>
    <mergeCell ref="A4:J4"/>
    <mergeCell ref="A5:J5"/>
    <mergeCell ref="A41:J41"/>
  </mergeCells>
  <phoneticPr fontId="4" type="noConversion"/>
  <pageMargins left="1.1811023622047201" right="0.39" top="1.5" bottom="1" header="0" footer="0"/>
  <pageSetup paperSize="9" orientation="portrait" r:id="rId1"/>
  <headerFooter differentFirst="1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17</vt:i4>
      </vt:variant>
    </vt:vector>
  </HeadingPairs>
  <TitlesOfParts>
    <vt:vector size="46" baseType="lpstr">
      <vt:lpstr>ปกหลัก</vt:lpstr>
      <vt:lpstr>สารบัญ หลัก</vt:lpstr>
      <vt:lpstr>คำชี้แจง</vt:lpstr>
      <vt:lpstr>ปกหน้า</vt:lpstr>
      <vt:lpstr>สรุปโครงการ ตามยุทธศาสต์ ใหม่</vt:lpstr>
      <vt:lpstr>ปก</vt:lpstr>
      <vt:lpstr>คำนำ</vt:lpstr>
      <vt:lpstr>สารบัญ</vt:lpstr>
      <vt:lpstr>ตอนที่ 1</vt:lpstr>
      <vt:lpstr>ตอนที่ 2.1-2.3</vt:lpstr>
      <vt:lpstr>ตอนที่ 2.5 </vt:lpstr>
      <vt:lpstr>ตอนที่ 2.4</vt:lpstr>
      <vt:lpstr>ตอนที่ 2.5</vt:lpstr>
      <vt:lpstr>ตอนที่ 2.6</vt:lpstr>
      <vt:lpstr>ตอนที่ 2.7</vt:lpstr>
      <vt:lpstr>ตอนที่ 3.1</vt:lpstr>
      <vt:lpstr>ตอนที่ 3.2</vt:lpstr>
      <vt:lpstr>ตอนที่ 3.3</vt:lpstr>
      <vt:lpstr>ตอนที่ 3.4</vt:lpstr>
      <vt:lpstr>ตอนที่ 3.5</vt:lpstr>
      <vt:lpstr>สรุปรายรับ -รายจ่าย วิลัย</vt:lpstr>
      <vt:lpstr>อุดหนุน</vt:lpstr>
      <vt:lpstr>ค่าจ้างครู จนท.</vt:lpstr>
      <vt:lpstr>แผนองค์การ</vt:lpstr>
      <vt:lpstr>ครุภัณฑ์</vt:lpstr>
      <vt:lpstr>คำนวณเงินอุหนุน </vt:lpstr>
      <vt:lpstr>ปกหลัง</vt:lpstr>
      <vt:lpstr>ภาคผนวก </vt:lpstr>
      <vt:lpstr>วัสดุฝึก</vt:lpstr>
      <vt:lpstr>'ตอนที่ 1'!Print_Area</vt:lpstr>
      <vt:lpstr>'ตอนที่ 2.1-2.3'!Print_Area</vt:lpstr>
      <vt:lpstr>'ตอนที่ 2.4'!Print_Area</vt:lpstr>
      <vt:lpstr>'ตอนที่ 2.5 '!Print_Area</vt:lpstr>
      <vt:lpstr>'ตอนที่ 2.6'!Print_Area</vt:lpstr>
      <vt:lpstr>'ตอนที่ 2.7'!Print_Area</vt:lpstr>
      <vt:lpstr>'ตอนที่ 3.1'!Print_Area</vt:lpstr>
      <vt:lpstr>'ตอนที่ 3.2'!Print_Area</vt:lpstr>
      <vt:lpstr>'ตอนที่ 3.3'!Print_Area</vt:lpstr>
      <vt:lpstr>'ตอนที่ 3.5'!Print_Area</vt:lpstr>
      <vt:lpstr>ปก!Print_Area</vt:lpstr>
      <vt:lpstr>ปกหลัง!Print_Area</vt:lpstr>
      <vt:lpstr>'สรุปโครงการ ตามยุทธศาสต์ ใหม่'!Print_Area</vt:lpstr>
      <vt:lpstr>'ตอนที่ 3.3'!Print_Titles</vt:lpstr>
      <vt:lpstr>'ตอนที่ 3.5'!Print_Titles</vt:lpstr>
      <vt:lpstr>แผนองค์การ!Print_Titles</vt:lpstr>
      <vt:lpstr>'สรุปโครงการ ตามยุทธศาสต์ ใหม่'!Print_Titles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VECPR</dc:creator>
  <cp:lastModifiedBy>USER</cp:lastModifiedBy>
  <cp:lastPrinted>2020-02-12T06:01:09Z</cp:lastPrinted>
  <dcterms:created xsi:type="dcterms:W3CDTF">2014-09-01T01:14:13Z</dcterms:created>
  <dcterms:modified xsi:type="dcterms:W3CDTF">2023-03-27T10:24:32Z</dcterms:modified>
</cp:coreProperties>
</file>